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d5cf8f6cd27ebe6/"/>
    </mc:Choice>
  </mc:AlternateContent>
  <xr:revisionPtr revIDLastSave="0" documentId="8_{F241A8B0-9F56-46FC-8819-2AD90AEB100B}" xr6:coauthVersionLast="47" xr6:coauthVersionMax="47" xr10:uidLastSave="{00000000-0000-0000-0000-000000000000}"/>
  <bookViews>
    <workbookView xWindow="3210" yWindow="2130" windowWidth="24780" windowHeight="14760" xr2:uid="{8B4F7455-4D31-4E9A-B6B8-1C648E2BF871}"/>
  </bookViews>
  <sheets>
    <sheet name="Motor Toerental en Temperatu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0" i="1" l="1"/>
  <c r="L147" i="1" s="1"/>
  <c r="L146" i="1" s="1"/>
  <c r="K150" i="1"/>
  <c r="K147" i="1" s="1"/>
  <c r="K146" i="1" s="1"/>
  <c r="J145" i="1"/>
  <c r="J142" i="1" s="1"/>
  <c r="J141" i="1" s="1"/>
  <c r="I145" i="1"/>
  <c r="I142" i="1" s="1"/>
  <c r="I141" i="1" s="1"/>
  <c r="H145" i="1"/>
  <c r="H142" i="1" s="1"/>
  <c r="H141" i="1" s="1"/>
  <c r="L129" i="1"/>
  <c r="L126" i="1" s="1"/>
  <c r="L125" i="1" s="1"/>
  <c r="K129" i="1"/>
  <c r="K126" i="1" s="1"/>
  <c r="K125" i="1" s="1"/>
  <c r="J124" i="1"/>
  <c r="J121" i="1" s="1"/>
  <c r="J120" i="1" s="1"/>
  <c r="I124" i="1"/>
  <c r="I121" i="1" s="1"/>
  <c r="I120" i="1" s="1"/>
  <c r="H124" i="1"/>
  <c r="H121" i="1" s="1"/>
  <c r="H120" i="1" s="1"/>
  <c r="L109" i="1"/>
  <c r="L106" i="1" s="1"/>
  <c r="L105" i="1" s="1"/>
  <c r="K109" i="1"/>
  <c r="K106" i="1" s="1"/>
  <c r="K105" i="1" s="1"/>
  <c r="J103" i="1"/>
  <c r="J100" i="1" s="1"/>
  <c r="J99" i="1" s="1"/>
  <c r="I103" i="1"/>
  <c r="I100" i="1" s="1"/>
  <c r="I99" i="1" s="1"/>
  <c r="H103" i="1"/>
  <c r="H100" i="1" s="1"/>
  <c r="H99" i="1" s="1"/>
  <c r="G98" i="1"/>
  <c r="G95" i="1" s="1"/>
  <c r="G94" i="1" s="1"/>
  <c r="L88" i="1"/>
  <c r="L85" i="1" s="1"/>
  <c r="L84" i="1" s="1"/>
  <c r="K88" i="1"/>
  <c r="K85" i="1" s="1"/>
  <c r="K84" i="1" s="1"/>
  <c r="J83" i="1"/>
  <c r="J80" i="1" s="1"/>
  <c r="J79" i="1" s="1"/>
  <c r="I83" i="1"/>
  <c r="I80" i="1" s="1"/>
  <c r="I79" i="1" s="1"/>
  <c r="H83" i="1"/>
  <c r="H80" i="1" s="1"/>
  <c r="H79" i="1" s="1"/>
  <c r="G77" i="1"/>
  <c r="G74" i="1" s="1"/>
  <c r="G73" i="1" s="1"/>
  <c r="L67" i="1"/>
  <c r="L64" i="1" s="1"/>
  <c r="L63" i="1" s="1"/>
  <c r="K67" i="1"/>
  <c r="K64" i="1" s="1"/>
  <c r="K63" i="1" s="1"/>
  <c r="K62" i="1"/>
  <c r="K59" i="1" s="1"/>
  <c r="K58" i="1" s="1"/>
  <c r="J62" i="1"/>
  <c r="J59" i="1" s="1"/>
  <c r="J58" i="1" s="1"/>
  <c r="I62" i="1"/>
  <c r="I59" i="1" s="1"/>
  <c r="I58" i="1" s="1"/>
  <c r="H62" i="1"/>
  <c r="H59" i="1" s="1"/>
  <c r="H58" i="1" s="1"/>
  <c r="J56" i="1"/>
  <c r="J53" i="1" s="1"/>
  <c r="J52" i="1" s="1"/>
  <c r="H56" i="1"/>
  <c r="H53" i="1" s="1"/>
  <c r="H52" i="1" s="1"/>
  <c r="G56" i="1"/>
  <c r="G53" i="1" s="1"/>
  <c r="G52" i="1" s="1"/>
  <c r="L45" i="1"/>
  <c r="L42" i="1" s="1"/>
  <c r="L41" i="1" s="1"/>
  <c r="K45" i="1"/>
  <c r="K42" i="1" s="1"/>
  <c r="K41" i="1" s="1"/>
  <c r="L40" i="1"/>
  <c r="L37" i="1" s="1"/>
  <c r="L36" i="1" s="1"/>
  <c r="K40" i="1"/>
  <c r="K37" i="1" s="1"/>
  <c r="K36" i="1" s="1"/>
  <c r="J40" i="1"/>
  <c r="J37" i="1" s="1"/>
  <c r="J36" i="1" s="1"/>
  <c r="I40" i="1"/>
  <c r="I37" i="1" s="1"/>
  <c r="I36" i="1" s="1"/>
  <c r="H40" i="1"/>
  <c r="H37" i="1" s="1"/>
  <c r="H36" i="1" s="1"/>
  <c r="K35" i="1"/>
  <c r="K32" i="1" s="1"/>
  <c r="K31" i="1" s="1"/>
  <c r="J35" i="1"/>
  <c r="J32" i="1" s="1"/>
  <c r="J31" i="1" s="1"/>
  <c r="I35" i="1"/>
  <c r="I32" i="1" s="1"/>
  <c r="I31" i="1" s="1"/>
  <c r="H35" i="1"/>
  <c r="H32" i="1" s="1"/>
  <c r="H31" i="1" s="1"/>
  <c r="G35" i="1"/>
  <c r="G32" i="1" s="1"/>
  <c r="G31" i="1" s="1"/>
  <c r="H26" i="1"/>
  <c r="H23" i="1" s="1"/>
  <c r="H22" i="1" s="1"/>
  <c r="G26" i="1"/>
  <c r="G23" i="1" s="1"/>
  <c r="G22" i="1" s="1"/>
  <c r="M12" i="1"/>
  <c r="M11" i="1"/>
  <c r="J9" i="1"/>
  <c r="AF8" i="1"/>
  <c r="AF7" i="1"/>
  <c r="AF6" i="1"/>
  <c r="X6" i="1"/>
  <c r="M6" i="1"/>
  <c r="M10" i="1" s="1"/>
  <c r="L6" i="1"/>
  <c r="L12" i="1" s="1"/>
  <c r="K6" i="1"/>
  <c r="K12" i="1" s="1"/>
  <c r="J6" i="1"/>
  <c r="J12" i="1" s="1"/>
  <c r="I6" i="1"/>
  <c r="I9" i="1" s="1"/>
  <c r="H6" i="1"/>
  <c r="H9" i="1" s="1"/>
  <c r="G6" i="1"/>
  <c r="G11" i="1" s="1"/>
  <c r="AF5" i="1"/>
  <c r="X5" i="1"/>
  <c r="M5" i="1"/>
  <c r="M155" i="1" s="1"/>
  <c r="M152" i="1" s="1"/>
  <c r="M151" i="1" s="1"/>
  <c r="L5" i="1"/>
  <c r="L155" i="1" s="1"/>
  <c r="L152" i="1" s="1"/>
  <c r="L151" i="1" s="1"/>
  <c r="K5" i="1"/>
  <c r="K155" i="1" s="1"/>
  <c r="K152" i="1" s="1"/>
  <c r="K151" i="1" s="1"/>
  <c r="J5" i="1"/>
  <c r="J150" i="1" s="1"/>
  <c r="J147" i="1" s="1"/>
  <c r="J146" i="1" s="1"/>
  <c r="I5" i="1"/>
  <c r="I150" i="1" s="1"/>
  <c r="I147" i="1" s="1"/>
  <c r="I146" i="1" s="1"/>
  <c r="H5" i="1"/>
  <c r="H150" i="1" s="1"/>
  <c r="H147" i="1" s="1"/>
  <c r="H146" i="1" s="1"/>
  <c r="G5" i="1"/>
  <c r="G145" i="1" s="1"/>
  <c r="G142" i="1" s="1"/>
  <c r="G141" i="1" s="1"/>
  <c r="AF4" i="1"/>
  <c r="Z4" i="1"/>
  <c r="Z5" i="1" s="1"/>
  <c r="I18" i="1" s="1"/>
  <c r="Y4" i="1"/>
  <c r="Y5" i="1" s="1"/>
  <c r="X4" i="1"/>
  <c r="Z6" i="1" l="1"/>
  <c r="X7" i="1" s="1"/>
  <c r="X8" i="1" s="1"/>
  <c r="X3" i="1" s="1"/>
  <c r="F19" i="1" s="1"/>
  <c r="H7" i="1"/>
  <c r="I7" i="1"/>
  <c r="J7" i="1"/>
  <c r="L9" i="1"/>
  <c r="L7" i="1"/>
  <c r="K9" i="1"/>
  <c r="M9" i="1"/>
  <c r="G7" i="1"/>
  <c r="H8" i="1"/>
  <c r="H11" i="1"/>
  <c r="K8" i="1"/>
  <c r="J11" i="1"/>
  <c r="H10" i="1"/>
  <c r="G8" i="1"/>
  <c r="I8" i="1"/>
  <c r="L8" i="1"/>
  <c r="K11" i="1"/>
  <c r="I10" i="1"/>
  <c r="I11" i="1"/>
  <c r="M8" i="1"/>
  <c r="L11" i="1"/>
  <c r="J8" i="1"/>
  <c r="M88" i="1"/>
  <c r="M85" i="1" s="1"/>
  <c r="M84" i="1" s="1"/>
  <c r="M109" i="1"/>
  <c r="M106" i="1" s="1"/>
  <c r="M105" i="1" s="1"/>
  <c r="G119" i="1"/>
  <c r="G116" i="1" s="1"/>
  <c r="G115" i="1" s="1"/>
  <c r="M129" i="1"/>
  <c r="M126" i="1" s="1"/>
  <c r="M125" i="1" s="1"/>
  <c r="G140" i="1"/>
  <c r="G137" i="1" s="1"/>
  <c r="G136" i="1" s="1"/>
  <c r="M150" i="1"/>
  <c r="M147" i="1" s="1"/>
  <c r="M146" i="1" s="1"/>
  <c r="H77" i="1"/>
  <c r="H74" i="1" s="1"/>
  <c r="H73" i="1" s="1"/>
  <c r="K83" i="1"/>
  <c r="K80" i="1" s="1"/>
  <c r="K79" i="1" s="1"/>
  <c r="H98" i="1"/>
  <c r="H95" i="1" s="1"/>
  <c r="H94" i="1" s="1"/>
  <c r="K103" i="1"/>
  <c r="K100" i="1" s="1"/>
  <c r="K99" i="1" s="1"/>
  <c r="H119" i="1"/>
  <c r="H116" i="1" s="1"/>
  <c r="H115" i="1" s="1"/>
  <c r="K124" i="1"/>
  <c r="K121" i="1" s="1"/>
  <c r="K120" i="1" s="1"/>
  <c r="H140" i="1"/>
  <c r="H137" i="1" s="1"/>
  <c r="H136" i="1" s="1"/>
  <c r="K145" i="1"/>
  <c r="K142" i="1" s="1"/>
  <c r="K141" i="1" s="1"/>
  <c r="G10" i="1"/>
  <c r="I56" i="1"/>
  <c r="I53" i="1" s="1"/>
  <c r="I52" i="1" s="1"/>
  <c r="L62" i="1"/>
  <c r="L59" i="1" s="1"/>
  <c r="L58" i="1" s="1"/>
  <c r="I77" i="1"/>
  <c r="I74" i="1" s="1"/>
  <c r="I73" i="1" s="1"/>
  <c r="L83" i="1"/>
  <c r="L80" i="1" s="1"/>
  <c r="L79" i="1" s="1"/>
  <c r="I98" i="1"/>
  <c r="I95" i="1" s="1"/>
  <c r="I94" i="1" s="1"/>
  <c r="L103" i="1"/>
  <c r="L100" i="1" s="1"/>
  <c r="L99" i="1" s="1"/>
  <c r="I119" i="1"/>
  <c r="I116" i="1" s="1"/>
  <c r="I115" i="1" s="1"/>
  <c r="L124" i="1"/>
  <c r="L121" i="1" s="1"/>
  <c r="L120" i="1" s="1"/>
  <c r="I140" i="1"/>
  <c r="I137" i="1" s="1"/>
  <c r="I136" i="1" s="1"/>
  <c r="L145" i="1"/>
  <c r="L142" i="1" s="1"/>
  <c r="L141" i="1" s="1"/>
  <c r="G50" i="1"/>
  <c r="G47" i="1" s="1"/>
  <c r="G46" i="1" s="1"/>
  <c r="M62" i="1"/>
  <c r="M59" i="1" s="1"/>
  <c r="M58" i="1" s="1"/>
  <c r="G72" i="1"/>
  <c r="G69" i="1" s="1"/>
  <c r="G68" i="1" s="1"/>
  <c r="J77" i="1"/>
  <c r="J74" i="1" s="1"/>
  <c r="J73" i="1" s="1"/>
  <c r="M83" i="1"/>
  <c r="M80" i="1" s="1"/>
  <c r="M79" i="1" s="1"/>
  <c r="G93" i="1"/>
  <c r="G90" i="1" s="1"/>
  <c r="G89" i="1" s="1"/>
  <c r="J98" i="1"/>
  <c r="J95" i="1" s="1"/>
  <c r="J94" i="1" s="1"/>
  <c r="M103" i="1"/>
  <c r="M100" i="1" s="1"/>
  <c r="M99" i="1" s="1"/>
  <c r="G114" i="1"/>
  <c r="G111" i="1" s="1"/>
  <c r="G110" i="1" s="1"/>
  <c r="J119" i="1"/>
  <c r="J116" i="1" s="1"/>
  <c r="J115" i="1" s="1"/>
  <c r="M124" i="1"/>
  <c r="M121" i="1" s="1"/>
  <c r="M120" i="1" s="1"/>
  <c r="G135" i="1"/>
  <c r="G132" i="1" s="1"/>
  <c r="G131" i="1" s="1"/>
  <c r="J140" i="1"/>
  <c r="J137" i="1" s="1"/>
  <c r="J136" i="1" s="1"/>
  <c r="M145" i="1"/>
  <c r="M142" i="1" s="1"/>
  <c r="M141" i="1" s="1"/>
  <c r="G155" i="1"/>
  <c r="G152" i="1" s="1"/>
  <c r="G151" i="1" s="1"/>
  <c r="H50" i="1"/>
  <c r="H47" i="1" s="1"/>
  <c r="H46" i="1" s="1"/>
  <c r="K56" i="1"/>
  <c r="K53" i="1" s="1"/>
  <c r="K52" i="1" s="1"/>
  <c r="H72" i="1"/>
  <c r="H69" i="1" s="1"/>
  <c r="H68" i="1" s="1"/>
  <c r="K77" i="1"/>
  <c r="K74" i="1" s="1"/>
  <c r="K73" i="1" s="1"/>
  <c r="H93" i="1"/>
  <c r="H90" i="1" s="1"/>
  <c r="H89" i="1" s="1"/>
  <c r="K98" i="1"/>
  <c r="K95" i="1" s="1"/>
  <c r="K94" i="1" s="1"/>
  <c r="H114" i="1"/>
  <c r="H111" i="1" s="1"/>
  <c r="H110" i="1" s="1"/>
  <c r="K119" i="1"/>
  <c r="K116" i="1" s="1"/>
  <c r="K115" i="1" s="1"/>
  <c r="H135" i="1"/>
  <c r="H132" i="1" s="1"/>
  <c r="H131" i="1" s="1"/>
  <c r="K140" i="1"/>
  <c r="K137" i="1" s="1"/>
  <c r="K136" i="1" s="1"/>
  <c r="H155" i="1"/>
  <c r="H152" i="1" s="1"/>
  <c r="H151" i="1" s="1"/>
  <c r="M67" i="1"/>
  <c r="M64" i="1" s="1"/>
  <c r="M63" i="1" s="1"/>
  <c r="K7" i="1"/>
  <c r="J10" i="1"/>
  <c r="H12" i="1"/>
  <c r="I26" i="1"/>
  <c r="I23" i="1" s="1"/>
  <c r="I22" i="1" s="1"/>
  <c r="L35" i="1"/>
  <c r="L32" i="1" s="1"/>
  <c r="L31" i="1" s="1"/>
  <c r="I50" i="1"/>
  <c r="I47" i="1" s="1"/>
  <c r="I46" i="1" s="1"/>
  <c r="L56" i="1"/>
  <c r="L53" i="1" s="1"/>
  <c r="L52" i="1" s="1"/>
  <c r="I72" i="1"/>
  <c r="I69" i="1" s="1"/>
  <c r="I68" i="1" s="1"/>
  <c r="L77" i="1"/>
  <c r="L74" i="1" s="1"/>
  <c r="L73" i="1" s="1"/>
  <c r="I93" i="1"/>
  <c r="I90" i="1" s="1"/>
  <c r="I89" i="1" s="1"/>
  <c r="L98" i="1"/>
  <c r="L95" i="1" s="1"/>
  <c r="L94" i="1" s="1"/>
  <c r="I114" i="1"/>
  <c r="I111" i="1" s="1"/>
  <c r="I110" i="1" s="1"/>
  <c r="L119" i="1"/>
  <c r="L116" i="1" s="1"/>
  <c r="L115" i="1" s="1"/>
  <c r="I135" i="1"/>
  <c r="I132" i="1" s="1"/>
  <c r="I131" i="1" s="1"/>
  <c r="L140" i="1"/>
  <c r="L137" i="1" s="1"/>
  <c r="L136" i="1" s="1"/>
  <c r="I155" i="1"/>
  <c r="I152" i="1" s="1"/>
  <c r="I151" i="1" s="1"/>
  <c r="M40" i="1"/>
  <c r="M37" i="1" s="1"/>
  <c r="M36" i="1" s="1"/>
  <c r="K10" i="1"/>
  <c r="I12" i="1"/>
  <c r="J26" i="1"/>
  <c r="J23" i="1" s="1"/>
  <c r="J22" i="1" s="1"/>
  <c r="M35" i="1"/>
  <c r="M32" i="1" s="1"/>
  <c r="M31" i="1" s="1"/>
  <c r="G45" i="1"/>
  <c r="G42" i="1" s="1"/>
  <c r="G41" i="1" s="1"/>
  <c r="J50" i="1"/>
  <c r="J47" i="1" s="1"/>
  <c r="J46" i="1" s="1"/>
  <c r="M56" i="1"/>
  <c r="M53" i="1" s="1"/>
  <c r="M52" i="1" s="1"/>
  <c r="G67" i="1"/>
  <c r="G64" i="1" s="1"/>
  <c r="G63" i="1" s="1"/>
  <c r="J72" i="1"/>
  <c r="J69" i="1" s="1"/>
  <c r="J68" i="1" s="1"/>
  <c r="M77" i="1"/>
  <c r="M74" i="1" s="1"/>
  <c r="M73" i="1" s="1"/>
  <c r="G88" i="1"/>
  <c r="G85" i="1" s="1"/>
  <c r="G84" i="1" s="1"/>
  <c r="J93" i="1"/>
  <c r="J90" i="1" s="1"/>
  <c r="J89" i="1" s="1"/>
  <c r="M98" i="1"/>
  <c r="M95" i="1" s="1"/>
  <c r="M94" i="1" s="1"/>
  <c r="G109" i="1"/>
  <c r="G106" i="1" s="1"/>
  <c r="G105" i="1" s="1"/>
  <c r="J114" i="1"/>
  <c r="J111" i="1" s="1"/>
  <c r="J110" i="1" s="1"/>
  <c r="M119" i="1"/>
  <c r="M116" i="1" s="1"/>
  <c r="M115" i="1" s="1"/>
  <c r="G129" i="1"/>
  <c r="G126" i="1" s="1"/>
  <c r="G125" i="1" s="1"/>
  <c r="J135" i="1"/>
  <c r="J132" i="1" s="1"/>
  <c r="J131" i="1" s="1"/>
  <c r="M140" i="1"/>
  <c r="M137" i="1" s="1"/>
  <c r="M136" i="1" s="1"/>
  <c r="G150" i="1"/>
  <c r="G147" i="1" s="1"/>
  <c r="G146" i="1" s="1"/>
  <c r="J155" i="1"/>
  <c r="J152" i="1" s="1"/>
  <c r="J151" i="1" s="1"/>
  <c r="M7" i="1"/>
  <c r="G9" i="1"/>
  <c r="L10" i="1"/>
  <c r="K26" i="1"/>
  <c r="K23" i="1" s="1"/>
  <c r="K22" i="1" s="1"/>
  <c r="H45" i="1"/>
  <c r="H42" i="1" s="1"/>
  <c r="H41" i="1" s="1"/>
  <c r="K50" i="1"/>
  <c r="K47" i="1" s="1"/>
  <c r="K46" i="1" s="1"/>
  <c r="H67" i="1"/>
  <c r="H64" i="1" s="1"/>
  <c r="H63" i="1" s="1"/>
  <c r="K72" i="1"/>
  <c r="K69" i="1" s="1"/>
  <c r="K68" i="1" s="1"/>
  <c r="H88" i="1"/>
  <c r="H85" i="1" s="1"/>
  <c r="H84" i="1" s="1"/>
  <c r="K93" i="1"/>
  <c r="K90" i="1" s="1"/>
  <c r="K89" i="1" s="1"/>
  <c r="H109" i="1"/>
  <c r="H106" i="1" s="1"/>
  <c r="H105" i="1" s="1"/>
  <c r="K114" i="1"/>
  <c r="K111" i="1" s="1"/>
  <c r="K110" i="1" s="1"/>
  <c r="H129" i="1"/>
  <c r="H126" i="1" s="1"/>
  <c r="H125" i="1" s="1"/>
  <c r="K135" i="1"/>
  <c r="K132" i="1" s="1"/>
  <c r="K131" i="1" s="1"/>
  <c r="M45" i="1"/>
  <c r="M42" i="1" s="1"/>
  <c r="M41" i="1" s="1"/>
  <c r="G12" i="1"/>
  <c r="L26" i="1"/>
  <c r="L23" i="1" s="1"/>
  <c r="L22" i="1" s="1"/>
  <c r="I45" i="1"/>
  <c r="I42" i="1" s="1"/>
  <c r="I41" i="1" s="1"/>
  <c r="L50" i="1"/>
  <c r="L47" i="1" s="1"/>
  <c r="L46" i="1" s="1"/>
  <c r="I67" i="1"/>
  <c r="I64" i="1" s="1"/>
  <c r="I63" i="1" s="1"/>
  <c r="L72" i="1"/>
  <c r="L69" i="1" s="1"/>
  <c r="L68" i="1" s="1"/>
  <c r="I88" i="1"/>
  <c r="I85" i="1" s="1"/>
  <c r="I84" i="1" s="1"/>
  <c r="L93" i="1"/>
  <c r="L90" i="1" s="1"/>
  <c r="L89" i="1" s="1"/>
  <c r="I109" i="1"/>
  <c r="I106" i="1" s="1"/>
  <c r="I105" i="1" s="1"/>
  <c r="L114" i="1"/>
  <c r="L111" i="1" s="1"/>
  <c r="L110" i="1" s="1"/>
  <c r="I129" i="1"/>
  <c r="I126" i="1" s="1"/>
  <c r="I125" i="1" s="1"/>
  <c r="L135" i="1"/>
  <c r="L132" i="1" s="1"/>
  <c r="L131" i="1" s="1"/>
  <c r="M26" i="1"/>
  <c r="M23" i="1" s="1"/>
  <c r="M22" i="1" s="1"/>
  <c r="G40" i="1"/>
  <c r="G37" i="1" s="1"/>
  <c r="G36" i="1" s="1"/>
  <c r="J45" i="1"/>
  <c r="J42" i="1" s="1"/>
  <c r="J41" i="1" s="1"/>
  <c r="M50" i="1"/>
  <c r="M47" i="1" s="1"/>
  <c r="M46" i="1" s="1"/>
  <c r="G62" i="1"/>
  <c r="G59" i="1" s="1"/>
  <c r="G58" i="1" s="1"/>
  <c r="J67" i="1"/>
  <c r="J64" i="1" s="1"/>
  <c r="J63" i="1" s="1"/>
  <c r="M72" i="1"/>
  <c r="M69" i="1" s="1"/>
  <c r="M68" i="1" s="1"/>
  <c r="G83" i="1"/>
  <c r="G80" i="1" s="1"/>
  <c r="G79" i="1" s="1"/>
  <c r="J88" i="1"/>
  <c r="J85" i="1" s="1"/>
  <c r="J84" i="1" s="1"/>
  <c r="M93" i="1"/>
  <c r="M90" i="1" s="1"/>
  <c r="M89" i="1" s="1"/>
  <c r="G103" i="1"/>
  <c r="G100" i="1" s="1"/>
  <c r="G99" i="1" s="1"/>
  <c r="J109" i="1"/>
  <c r="J106" i="1" s="1"/>
  <c r="J105" i="1" s="1"/>
  <c r="M114" i="1"/>
  <c r="M111" i="1" s="1"/>
  <c r="M110" i="1" s="1"/>
  <c r="G124" i="1"/>
  <c r="G121" i="1" s="1"/>
  <c r="G120" i="1" s="1"/>
  <c r="J129" i="1"/>
  <c r="J126" i="1" s="1"/>
  <c r="J125" i="1" s="1"/>
  <c r="M135" i="1"/>
  <c r="M132" i="1" s="1"/>
  <c r="M131" i="1" s="1"/>
</calcChain>
</file>

<file path=xl/sharedStrings.xml><?xml version="1.0" encoding="utf-8"?>
<sst xmlns="http://schemas.openxmlformats.org/spreadsheetml/2006/main" count="232" uniqueCount="47">
  <si>
    <t>Spanning &amp; Toerental</t>
  </si>
  <si>
    <t>2S</t>
  </si>
  <si>
    <t>3S</t>
  </si>
  <si>
    <t>4S</t>
  </si>
  <si>
    <t>6S</t>
  </si>
  <si>
    <t>8S</t>
  </si>
  <si>
    <t>10S</t>
  </si>
  <si>
    <t>12S</t>
  </si>
  <si>
    <t>Cellen</t>
  </si>
  <si>
    <t xml:space="preserve">Temp C </t>
  </si>
  <si>
    <t>Groen:</t>
  </si>
  <si>
    <t>0 tot 80C → Oke varen maar!</t>
  </si>
  <si>
    <t>KV</t>
  </si>
  <si>
    <t>Volt</t>
  </si>
  <si>
    <t>AWG 6</t>
  </si>
  <si>
    <t>Geel:</t>
  </si>
  <si>
    <t>80 tot 100C → Pas op warmte!</t>
  </si>
  <si>
    <t>Watt</t>
  </si>
  <si>
    <t>Amp</t>
  </si>
  <si>
    <t>AWG 8</t>
  </si>
  <si>
    <t xml:space="preserve">Rood: </t>
  </si>
  <si>
    <t>&gt;100C → Niet varen gaat kapot!!!</t>
  </si>
  <si>
    <t>Standaard 15°</t>
  </si>
  <si>
    <t>TPM</t>
  </si>
  <si>
    <t>AWG 10</t>
  </si>
  <si>
    <t>Graden °</t>
  </si>
  <si>
    <t>AWG 12</t>
  </si>
  <si>
    <t>AWG 14</t>
  </si>
  <si>
    <t xml:space="preserve">Toerental waarde tussen de 30.000 en 40.000 </t>
  </si>
  <si>
    <t>Rood</t>
  </si>
  <si>
    <t>Toertental waarde =&lt;29.999 en of =&gt; 40.001</t>
  </si>
  <si>
    <t>Geel</t>
  </si>
  <si>
    <t>Alleen voor amperage zie kolom hieronder</t>
  </si>
  <si>
    <t>Drop down:</t>
  </si>
  <si>
    <t>Temp C</t>
  </si>
  <si>
    <t>Warmte ontwikkeling @20c omgeving</t>
  </si>
  <si>
    <t>100mm</t>
  </si>
  <si>
    <t>C</t>
  </si>
  <si>
    <t>Temperatuur</t>
  </si>
  <si>
    <t>Diameter</t>
  </si>
  <si>
    <t>Weerstand</t>
  </si>
  <si>
    <t>W per meter</t>
  </si>
  <si>
    <t>200mm</t>
  </si>
  <si>
    <t>300mm</t>
  </si>
  <si>
    <t>600mm</t>
  </si>
  <si>
    <t>1000mm</t>
  </si>
  <si>
    <t>Kwadraad² in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</si>
</sst>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0" borderId="9" xfId="0" applyBorder="1" applyAlignment="1">
      <alignment horizontal="center" vertical="center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4" borderId="0" xfId="0" applyFill="1"/>
    <xf numFmtId="0" fontId="0" fillId="3" borderId="15" xfId="0" applyFill="1" applyBorder="1" applyAlignment="1" applyProtection="1">
      <alignment horizontal="center" vertical="center"/>
      <protection locked="0"/>
    </xf>
    <xf numFmtId="1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5" borderId="0" xfId="0" applyFill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" fontId="0" fillId="0" borderId="19" xfId="0" applyNumberFormat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/>
    <xf numFmtId="0" fontId="0" fillId="0" borderId="22" xfId="0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" xfId="0" applyBorder="1"/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2" fontId="0" fillId="0" borderId="6" xfId="0" applyNumberFormat="1" applyBorder="1"/>
    <xf numFmtId="0" fontId="0" fillId="0" borderId="11" xfId="0" applyBorder="1"/>
    <xf numFmtId="1" fontId="0" fillId="0" borderId="12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/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164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right"/>
    </xf>
    <xf numFmtId="1" fontId="0" fillId="0" borderId="12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/>
    <xf numFmtId="1" fontId="0" fillId="0" borderId="2" xfId="0" applyNumberFormat="1" applyBorder="1"/>
    <xf numFmtId="0" fontId="0" fillId="0" borderId="4" xfId="0" applyBorder="1" applyAlignment="1">
      <alignment horizontal="center" vertical="center"/>
    </xf>
    <xf numFmtId="0" fontId="0" fillId="0" borderId="6" xfId="0" applyBorder="1"/>
    <xf numFmtId="0" fontId="0" fillId="0" borderId="22" xfId="0" applyBorder="1"/>
    <xf numFmtId="0" fontId="0" fillId="0" borderId="32" xfId="0" applyBorder="1" applyAlignment="1">
      <alignment horizontal="center" vertical="center"/>
    </xf>
    <xf numFmtId="1" fontId="0" fillId="0" borderId="6" xfId="0" applyNumberFormat="1" applyBorder="1"/>
    <xf numFmtId="0" fontId="0" fillId="0" borderId="18" xfId="0" applyBorder="1"/>
    <xf numFmtId="0" fontId="0" fillId="0" borderId="12" xfId="0" applyBorder="1"/>
    <xf numFmtId="1" fontId="0" fillId="0" borderId="12" xfId="0" applyNumberFormat="1" applyBorder="1"/>
    <xf numFmtId="0" fontId="0" fillId="0" borderId="14" xfId="0" applyBorder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left"/>
    </xf>
  </cellXfs>
  <cellStyles count="1">
    <cellStyle name="Standaard" xfId="0" builtinId="0"/>
  </cellStyles>
  <dxfs count="9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17B15-B5A2-4F09-AA26-14EB9593EDE7}">
  <dimension ref="E1:AF188"/>
  <sheetViews>
    <sheetView tabSelected="1" zoomScale="80" zoomScaleNormal="80" workbookViewId="0">
      <selection activeCell="S10" sqref="S10"/>
    </sheetView>
  </sheetViews>
  <sheetFormatPr defaultRowHeight="15" x14ac:dyDescent="0.25"/>
  <cols>
    <col min="4" max="4" width="12.28515625" customWidth="1"/>
    <col min="5" max="5" width="12.5703125" bestFit="1" customWidth="1"/>
    <col min="7" max="7" width="12" customWidth="1"/>
    <col min="9" max="9" width="9.5703125" bestFit="1" customWidth="1"/>
    <col min="23" max="23" width="9.140625" hidden="1" customWidth="1"/>
    <col min="24" max="24" width="10.5703125" hidden="1" customWidth="1"/>
    <col min="25" max="32" width="9.140625" hidden="1" customWidth="1"/>
  </cols>
  <sheetData>
    <row r="1" spans="5:32" ht="15.75" thickBot="1" x14ac:dyDescent="0.3"/>
    <row r="2" spans="5:32" x14ac:dyDescent="0.25">
      <c r="G2" s="1" t="s">
        <v>0</v>
      </c>
      <c r="H2" s="2"/>
      <c r="I2" s="2"/>
      <c r="J2" s="2"/>
      <c r="K2" s="3"/>
      <c r="L2" s="3"/>
      <c r="M2" s="3"/>
      <c r="N2" s="4"/>
      <c r="O2" s="5"/>
      <c r="P2" s="5"/>
      <c r="Q2" s="5"/>
      <c r="R2" s="5"/>
      <c r="S2" s="5"/>
      <c r="T2" s="5"/>
      <c r="U2" s="5"/>
    </row>
    <row r="3" spans="5:32" ht="15.75" thickBot="1" x14ac:dyDescent="0.3">
      <c r="G3" s="6" t="s">
        <v>1</v>
      </c>
      <c r="H3" s="7" t="s">
        <v>2</v>
      </c>
      <c r="I3" s="7" t="s">
        <v>3</v>
      </c>
      <c r="J3" s="7" t="s">
        <v>4</v>
      </c>
      <c r="K3" s="8" t="s">
        <v>5</v>
      </c>
      <c r="L3" s="8" t="s">
        <v>6</v>
      </c>
      <c r="M3" s="8" t="s">
        <v>7</v>
      </c>
      <c r="N3" s="9" t="s">
        <v>8</v>
      </c>
      <c r="O3" s="10"/>
      <c r="P3" s="10"/>
      <c r="Q3" s="10"/>
      <c r="R3" s="10"/>
      <c r="S3" s="10"/>
      <c r="T3" s="10"/>
      <c r="U3" s="10"/>
      <c r="W3" s="10" t="s">
        <v>9</v>
      </c>
      <c r="X3" s="11">
        <f>X8</f>
        <v>72.177582988393794</v>
      </c>
      <c r="Y3" s="12"/>
      <c r="Z3" s="12"/>
    </row>
    <row r="4" spans="5:32" ht="15.75" thickBot="1" x14ac:dyDescent="0.3">
      <c r="E4" s="14" t="s">
        <v>12</v>
      </c>
      <c r="F4" s="15">
        <v>1700</v>
      </c>
      <c r="G4" s="16">
        <v>7.4</v>
      </c>
      <c r="H4" s="17">
        <v>11.1</v>
      </c>
      <c r="I4" s="17">
        <v>14.8</v>
      </c>
      <c r="J4" s="17">
        <v>22.2</v>
      </c>
      <c r="K4" s="18">
        <v>29.6</v>
      </c>
      <c r="L4" s="18">
        <v>37</v>
      </c>
      <c r="M4" s="18">
        <v>44.4</v>
      </c>
      <c r="N4" s="19" t="s">
        <v>13</v>
      </c>
      <c r="O4" s="5"/>
      <c r="P4" s="10"/>
      <c r="T4" s="5"/>
      <c r="U4" s="5"/>
      <c r="X4" t="str">
        <f>F18</f>
        <v>6S</v>
      </c>
      <c r="Y4">
        <f>G18</f>
        <v>100</v>
      </c>
      <c r="Z4" s="5" t="str">
        <f>H18</f>
        <v>AWG 10</v>
      </c>
      <c r="AA4">
        <v>100</v>
      </c>
      <c r="AC4" t="s">
        <v>14</v>
      </c>
      <c r="AD4">
        <v>4.12</v>
      </c>
      <c r="AE4">
        <v>1.3079999999999999E-3</v>
      </c>
      <c r="AF4">
        <f>PI() * (AD4 / 2)^2</f>
        <v>13.331662584773646</v>
      </c>
    </row>
    <row r="5" spans="5:32" ht="15.75" thickBot="1" x14ac:dyDescent="0.3">
      <c r="E5" s="14" t="s">
        <v>17</v>
      </c>
      <c r="F5" s="21">
        <v>2800</v>
      </c>
      <c r="G5" s="22">
        <f>SUM($F$5/G4)</f>
        <v>378.37837837837839</v>
      </c>
      <c r="H5" s="22">
        <f t="shared" ref="H5:M5" si="0">SUM($F$5/H4)</f>
        <v>252.25225225225225</v>
      </c>
      <c r="I5" s="22">
        <f t="shared" si="0"/>
        <v>189.18918918918919</v>
      </c>
      <c r="J5" s="22">
        <f t="shared" si="0"/>
        <v>126.12612612612612</v>
      </c>
      <c r="K5" s="22">
        <f t="shared" si="0"/>
        <v>94.594594594594597</v>
      </c>
      <c r="L5" s="22">
        <f t="shared" si="0"/>
        <v>75.675675675675677</v>
      </c>
      <c r="M5" s="22">
        <f t="shared" si="0"/>
        <v>63.063063063063062</v>
      </c>
      <c r="N5" s="23" t="s">
        <v>18</v>
      </c>
      <c r="O5" s="5"/>
      <c r="P5" s="10"/>
      <c r="T5" s="5"/>
      <c r="U5" s="5"/>
      <c r="X5">
        <f>HLOOKUP(X4,G3:M4,2,0)</f>
        <v>22.2</v>
      </c>
      <c r="Y5">
        <f>SUM(Y4/1000)</f>
        <v>0.1</v>
      </c>
      <c r="Z5">
        <f>VLOOKUP(Z4,AC4:AF8,4,0)</f>
        <v>5.2685294198864216</v>
      </c>
      <c r="AA5">
        <v>105</v>
      </c>
      <c r="AC5" t="s">
        <v>19</v>
      </c>
      <c r="AD5">
        <v>3.26</v>
      </c>
      <c r="AE5">
        <v>2.0709999999999999E-3</v>
      </c>
      <c r="AF5">
        <f t="shared" ref="AF5:AF8" si="1">PI() * (AD5 / 2)^2</f>
        <v>8.3468975213227203</v>
      </c>
    </row>
    <row r="6" spans="5:32" ht="15.75" thickBot="1" x14ac:dyDescent="0.3">
      <c r="E6" s="25" t="s">
        <v>22</v>
      </c>
      <c r="F6" s="26"/>
      <c r="G6" s="27">
        <f t="shared" ref="G6:M6" si="2">$F$4*G4</f>
        <v>12580</v>
      </c>
      <c r="H6" s="27">
        <f t="shared" si="2"/>
        <v>18870</v>
      </c>
      <c r="I6" s="27">
        <f t="shared" si="2"/>
        <v>25160</v>
      </c>
      <c r="J6" s="28">
        <f t="shared" si="2"/>
        <v>37740</v>
      </c>
      <c r="K6" s="28">
        <f t="shared" si="2"/>
        <v>50320</v>
      </c>
      <c r="L6" s="28">
        <f t="shared" si="2"/>
        <v>62900</v>
      </c>
      <c r="M6" s="28">
        <f t="shared" si="2"/>
        <v>75480</v>
      </c>
      <c r="N6" s="29" t="s">
        <v>23</v>
      </c>
      <c r="O6" s="10"/>
      <c r="P6" s="10"/>
      <c r="T6" s="10"/>
      <c r="U6" s="10"/>
      <c r="X6">
        <f>HLOOKUP(X4,G3:M5,3,0)</f>
        <v>126.12612612612612</v>
      </c>
      <c r="Z6">
        <f>VLOOKUP(Z4,AC4:AE8,3,0)</f>
        <v>3.2799999999999999E-3</v>
      </c>
      <c r="AA6">
        <v>110</v>
      </c>
      <c r="AC6" t="s">
        <v>24</v>
      </c>
      <c r="AD6">
        <v>2.59</v>
      </c>
      <c r="AE6">
        <v>3.2799999999999999E-3</v>
      </c>
      <c r="AF6">
        <f t="shared" si="1"/>
        <v>5.2685294198864216</v>
      </c>
    </row>
    <row r="7" spans="5:32" x14ac:dyDescent="0.25">
      <c r="E7" s="30" t="s">
        <v>25</v>
      </c>
      <c r="F7" s="31">
        <v>3.75</v>
      </c>
      <c r="G7" s="32">
        <f>SUM($G$6*(1+((F7-15)*0.015)))</f>
        <v>10457.125</v>
      </c>
      <c r="H7" s="32">
        <f>SUM($H$6*(1+((F7-15)*0.015)))</f>
        <v>15685.6875</v>
      </c>
      <c r="I7" s="32">
        <f>SUM($I$6*(1+((F7-15)*0.015)))</f>
        <v>20914.25</v>
      </c>
      <c r="J7" s="33">
        <f>SUM($J$6*(1+((F7-15)*0.015)))</f>
        <v>31371.375</v>
      </c>
      <c r="K7" s="33">
        <f>SUM($K$6*(1+((F7-15)*0.015)))</f>
        <v>41828.5</v>
      </c>
      <c r="L7" s="33">
        <f>SUM($L$6*(1+((F7-15)*0.015)))</f>
        <v>52285.625</v>
      </c>
      <c r="M7" s="33">
        <f>SUM($M$6*(1+((F7-15)*0.015)))</f>
        <v>62742.75</v>
      </c>
      <c r="N7" s="34" t="s">
        <v>23</v>
      </c>
      <c r="O7" s="10"/>
      <c r="P7" s="10"/>
      <c r="Q7" s="10"/>
      <c r="R7" s="10"/>
      <c r="S7" s="10"/>
      <c r="T7" s="10"/>
      <c r="U7" s="10"/>
      <c r="X7" s="12">
        <f>SUM(X6^2*Z6)*Y5</f>
        <v>5.2177582988393807</v>
      </c>
      <c r="Y7" s="12"/>
      <c r="AA7">
        <v>115</v>
      </c>
      <c r="AC7" t="s">
        <v>26</v>
      </c>
      <c r="AD7">
        <v>2.0499999999999998</v>
      </c>
      <c r="AE7">
        <v>5.2110000000000004E-3</v>
      </c>
      <c r="AF7">
        <f t="shared" si="1"/>
        <v>3.300635781677776</v>
      </c>
    </row>
    <row r="8" spans="5:32" x14ac:dyDescent="0.25">
      <c r="E8" s="35" t="s">
        <v>25</v>
      </c>
      <c r="F8" s="7">
        <v>7.5</v>
      </c>
      <c r="G8" s="36">
        <f t="shared" ref="G8:G12" si="3">SUM($G$6*(1+((F8-15)*0.015)))</f>
        <v>11164.75</v>
      </c>
      <c r="H8" s="36">
        <f t="shared" ref="H8:H12" si="4">SUM($H$6*(1+((F8-15)*0.015)))</f>
        <v>16747.125</v>
      </c>
      <c r="I8" s="36">
        <f t="shared" ref="I8:I12" si="5">SUM($I$6*(1+((F8-15)*0.015)))</f>
        <v>22329.5</v>
      </c>
      <c r="J8" s="37">
        <f t="shared" ref="J8:J12" si="6">SUM($J$6*(1+((F8-15)*0.015)))</f>
        <v>33494.25</v>
      </c>
      <c r="K8" s="33">
        <f t="shared" ref="K8:K12" si="7">SUM($K$6*(1+((F8-15)*0.015)))</f>
        <v>44659</v>
      </c>
      <c r="L8" s="33">
        <f t="shared" ref="L8:L12" si="8">SUM($L$6*(1+((F8-15)*0.015)))</f>
        <v>55823.75</v>
      </c>
      <c r="M8" s="33">
        <f t="shared" ref="M8:M12" si="9">SUM($M$6*(1+((F8-15)*0.015)))</f>
        <v>66988.5</v>
      </c>
      <c r="N8" s="34" t="s">
        <v>23</v>
      </c>
      <c r="O8" s="10"/>
      <c r="P8" s="10"/>
      <c r="Q8" s="10"/>
      <c r="R8" s="10"/>
      <c r="S8" s="10"/>
      <c r="T8" s="10"/>
      <c r="U8" s="10"/>
      <c r="X8" s="38">
        <f>SUM((X7*1)/0.1)+20</f>
        <v>72.177582988393794</v>
      </c>
      <c r="AA8">
        <v>120</v>
      </c>
      <c r="AC8" t="s">
        <v>27</v>
      </c>
      <c r="AD8">
        <v>1.63</v>
      </c>
      <c r="AE8">
        <v>8.2850000000000007E-3</v>
      </c>
      <c r="AF8">
        <f t="shared" si="1"/>
        <v>2.0867243803306801</v>
      </c>
    </row>
    <row r="9" spans="5:32" x14ac:dyDescent="0.25">
      <c r="E9" s="35" t="s">
        <v>25</v>
      </c>
      <c r="F9" s="7">
        <v>11.25</v>
      </c>
      <c r="G9" s="36">
        <f t="shared" si="3"/>
        <v>11872.375</v>
      </c>
      <c r="H9" s="36">
        <f t="shared" si="4"/>
        <v>17808.5625</v>
      </c>
      <c r="I9" s="36">
        <f t="shared" si="5"/>
        <v>23744.75</v>
      </c>
      <c r="J9" s="37">
        <f t="shared" si="6"/>
        <v>35617.125</v>
      </c>
      <c r="K9" s="33">
        <f t="shared" si="7"/>
        <v>47489.5</v>
      </c>
      <c r="L9" s="33">
        <f t="shared" si="8"/>
        <v>59361.875</v>
      </c>
      <c r="M9" s="33">
        <f t="shared" si="9"/>
        <v>71234.25</v>
      </c>
      <c r="N9" s="34" t="s">
        <v>23</v>
      </c>
      <c r="O9" s="10"/>
      <c r="P9" s="10"/>
      <c r="Q9" s="10"/>
      <c r="R9" s="10"/>
      <c r="S9" s="10"/>
      <c r="T9" s="10"/>
      <c r="U9" s="10"/>
      <c r="AA9">
        <v>125</v>
      </c>
    </row>
    <row r="10" spans="5:32" x14ac:dyDescent="0.25">
      <c r="E10" s="35" t="s">
        <v>25</v>
      </c>
      <c r="F10" s="7">
        <v>18.75</v>
      </c>
      <c r="G10" s="36">
        <f t="shared" si="3"/>
        <v>13287.624999999998</v>
      </c>
      <c r="H10" s="36">
        <f t="shared" si="4"/>
        <v>19931.4375</v>
      </c>
      <c r="I10" s="36">
        <f t="shared" si="5"/>
        <v>26575.249999999996</v>
      </c>
      <c r="J10" s="37">
        <f t="shared" si="6"/>
        <v>39862.875</v>
      </c>
      <c r="K10" s="33">
        <f t="shared" si="7"/>
        <v>53150.499999999993</v>
      </c>
      <c r="L10" s="33">
        <f t="shared" si="8"/>
        <v>66438.125</v>
      </c>
      <c r="M10" s="33">
        <f t="shared" si="9"/>
        <v>79725.75</v>
      </c>
      <c r="N10" s="34" t="s">
        <v>23</v>
      </c>
      <c r="O10" s="10"/>
      <c r="P10" s="10"/>
      <c r="Q10" s="10"/>
      <c r="R10" s="10"/>
      <c r="S10" s="10"/>
      <c r="T10" s="10"/>
      <c r="U10" s="10"/>
      <c r="AA10">
        <v>130</v>
      </c>
    </row>
    <row r="11" spans="5:32" x14ac:dyDescent="0.25">
      <c r="E11" s="35" t="s">
        <v>25</v>
      </c>
      <c r="F11" s="7">
        <v>22.5</v>
      </c>
      <c r="G11" s="36">
        <f t="shared" si="3"/>
        <v>13995.25</v>
      </c>
      <c r="H11" s="36">
        <f t="shared" si="4"/>
        <v>20992.875</v>
      </c>
      <c r="I11" s="36">
        <f t="shared" si="5"/>
        <v>27990.5</v>
      </c>
      <c r="J11" s="37">
        <f t="shared" si="6"/>
        <v>41985.75</v>
      </c>
      <c r="K11" s="33">
        <f t="shared" si="7"/>
        <v>55981</v>
      </c>
      <c r="L11" s="33">
        <f t="shared" si="8"/>
        <v>69976.25</v>
      </c>
      <c r="M11" s="33">
        <f t="shared" si="9"/>
        <v>83971.5</v>
      </c>
      <c r="N11" s="34" t="s">
        <v>23</v>
      </c>
      <c r="O11" s="10"/>
      <c r="P11" s="10"/>
      <c r="Q11" s="10"/>
      <c r="R11" s="10"/>
      <c r="S11" s="10"/>
      <c r="T11" s="10"/>
      <c r="U11" s="10"/>
      <c r="AA11">
        <v>135</v>
      </c>
    </row>
    <row r="12" spans="5:32" ht="15.75" thickBot="1" x14ac:dyDescent="0.3">
      <c r="E12" s="39" t="s">
        <v>25</v>
      </c>
      <c r="F12" s="17">
        <v>26.25</v>
      </c>
      <c r="G12" s="40">
        <f t="shared" si="3"/>
        <v>14702.875</v>
      </c>
      <c r="H12" s="40">
        <f t="shared" si="4"/>
        <v>22054.3125</v>
      </c>
      <c r="I12" s="40">
        <f t="shared" si="5"/>
        <v>29405.75</v>
      </c>
      <c r="J12" s="41">
        <f t="shared" si="6"/>
        <v>44108.625</v>
      </c>
      <c r="K12" s="33">
        <f t="shared" si="7"/>
        <v>58811.5</v>
      </c>
      <c r="L12" s="33">
        <f t="shared" si="8"/>
        <v>73514.375</v>
      </c>
      <c r="M12" s="33">
        <f t="shared" si="9"/>
        <v>88217.25</v>
      </c>
      <c r="N12" s="42" t="s">
        <v>23</v>
      </c>
      <c r="O12" s="10"/>
      <c r="P12" s="10"/>
      <c r="Q12" s="10"/>
      <c r="R12" s="10"/>
      <c r="S12" s="10"/>
      <c r="T12" s="10"/>
      <c r="U12" s="10"/>
      <c r="AA12">
        <v>140</v>
      </c>
    </row>
    <row r="13" spans="5:32" x14ac:dyDescent="0.25">
      <c r="AA13">
        <v>145</v>
      </c>
    </row>
    <row r="14" spans="5:32" x14ac:dyDescent="0.25">
      <c r="F14" s="13" t="s">
        <v>10</v>
      </c>
      <c r="G14" t="s">
        <v>28</v>
      </c>
      <c r="AA14">
        <v>150</v>
      </c>
    </row>
    <row r="15" spans="5:32" x14ac:dyDescent="0.25">
      <c r="F15" s="24" t="s">
        <v>29</v>
      </c>
      <c r="G15" t="s">
        <v>30</v>
      </c>
      <c r="AA15">
        <v>155</v>
      </c>
    </row>
    <row r="16" spans="5:32" x14ac:dyDescent="0.25">
      <c r="F16" s="20" t="s">
        <v>31</v>
      </c>
      <c r="G16" t="s">
        <v>32</v>
      </c>
      <c r="AA16">
        <v>160</v>
      </c>
    </row>
    <row r="17" spans="5:27" ht="15.75" thickBot="1" x14ac:dyDescent="0.3">
      <c r="AA17">
        <v>165</v>
      </c>
    </row>
    <row r="18" spans="5:27" x14ac:dyDescent="0.25">
      <c r="E18" s="43" t="s">
        <v>33</v>
      </c>
      <c r="F18" s="44" t="s">
        <v>4</v>
      </c>
      <c r="G18" s="45">
        <v>100</v>
      </c>
      <c r="H18" s="44" t="s">
        <v>24</v>
      </c>
      <c r="I18" s="46">
        <f>Z5</f>
        <v>5.2685294198864216</v>
      </c>
      <c r="J18" s="47" t="s">
        <v>46</v>
      </c>
      <c r="K18" s="48"/>
      <c r="O18" s="13" t="s">
        <v>10</v>
      </c>
      <c r="P18" t="s">
        <v>11</v>
      </c>
      <c r="AA18">
        <v>170</v>
      </c>
    </row>
    <row r="19" spans="5:27" ht="15.75" thickBot="1" x14ac:dyDescent="0.3">
      <c r="E19" s="49" t="s">
        <v>34</v>
      </c>
      <c r="F19" s="50">
        <f>X3</f>
        <v>72.177582988393794</v>
      </c>
      <c r="G19" s="50"/>
      <c r="H19" s="50"/>
      <c r="I19" s="51"/>
      <c r="J19" s="52"/>
      <c r="K19" s="53"/>
      <c r="O19" s="20" t="s">
        <v>15</v>
      </c>
      <c r="P19" t="s">
        <v>16</v>
      </c>
      <c r="AA19">
        <v>175</v>
      </c>
    </row>
    <row r="20" spans="5:27" ht="15.75" thickBot="1" x14ac:dyDescent="0.3">
      <c r="O20" s="24" t="s">
        <v>20</v>
      </c>
      <c r="P20" t="s">
        <v>21</v>
      </c>
      <c r="AA20">
        <v>180</v>
      </c>
    </row>
    <row r="21" spans="5:27" ht="16.5" customHeight="1" thickBot="1" x14ac:dyDescent="0.3">
      <c r="G21" s="54" t="s">
        <v>35</v>
      </c>
      <c r="H21" s="55"/>
      <c r="I21" s="55"/>
      <c r="J21" s="55"/>
      <c r="K21" s="55"/>
      <c r="L21" s="55"/>
      <c r="M21" s="55"/>
      <c r="N21" s="56"/>
      <c r="O21" s="5"/>
      <c r="P21" s="5"/>
      <c r="Q21" s="5"/>
      <c r="R21" s="5"/>
      <c r="S21" s="5"/>
      <c r="T21" s="5"/>
      <c r="U21" s="5"/>
      <c r="AA21">
        <v>185</v>
      </c>
    </row>
    <row r="22" spans="5:27" ht="15.75" thickBot="1" x14ac:dyDescent="0.3">
      <c r="E22" s="43" t="s">
        <v>36</v>
      </c>
      <c r="F22" s="57" t="s">
        <v>14</v>
      </c>
      <c r="G22" s="58">
        <f t="shared" ref="G22:M22" si="10">G23</f>
        <v>207.26661796932066</v>
      </c>
      <c r="H22" s="58">
        <f>H23</f>
        <v>103.22960798636474</v>
      </c>
      <c r="I22" s="58">
        <f t="shared" si="10"/>
        <v>66.816654492330173</v>
      </c>
      <c r="J22" s="58">
        <f t="shared" si="10"/>
        <v>40.807401996591182</v>
      </c>
      <c r="K22" s="58">
        <f t="shared" si="10"/>
        <v>31.704163623082543</v>
      </c>
      <c r="L22" s="58">
        <f t="shared" si="10"/>
        <v>27.490664718772827</v>
      </c>
      <c r="M22" s="58">
        <f t="shared" si="10"/>
        <v>25.201850499147795</v>
      </c>
      <c r="N22" s="59" t="s">
        <v>37</v>
      </c>
      <c r="O22" s="10"/>
      <c r="P22" s="10"/>
      <c r="Q22" s="10"/>
      <c r="R22" s="10"/>
      <c r="S22" s="10"/>
      <c r="T22" s="10"/>
      <c r="U22" s="10"/>
      <c r="AA22">
        <v>190</v>
      </c>
    </row>
    <row r="23" spans="5:27" ht="15.75" hidden="1" thickBot="1" x14ac:dyDescent="0.3">
      <c r="E23" s="35" t="s">
        <v>38</v>
      </c>
      <c r="F23" s="60"/>
      <c r="G23" s="38">
        <f t="shared" ref="G23:M23" si="11">SUM((G26*1)/0.1)+20</f>
        <v>207.26661796932066</v>
      </c>
      <c r="H23" s="38">
        <f t="shared" si="11"/>
        <v>103.22960798636474</v>
      </c>
      <c r="I23" s="38">
        <f t="shared" si="11"/>
        <v>66.816654492330173</v>
      </c>
      <c r="J23" s="38">
        <f t="shared" si="11"/>
        <v>40.807401996591182</v>
      </c>
      <c r="K23" s="38">
        <f t="shared" si="11"/>
        <v>31.704163623082543</v>
      </c>
      <c r="L23" s="38">
        <f t="shared" si="11"/>
        <v>27.490664718772827</v>
      </c>
      <c r="M23" s="60">
        <f t="shared" si="11"/>
        <v>25.201850499147795</v>
      </c>
      <c r="N23" s="9"/>
      <c r="O23" s="10"/>
      <c r="P23" s="10"/>
      <c r="Q23" s="10"/>
      <c r="R23" s="10"/>
      <c r="S23" s="10"/>
      <c r="T23" s="10"/>
      <c r="U23" s="10"/>
      <c r="AA23">
        <v>195</v>
      </c>
    </row>
    <row r="24" spans="5:27" ht="15.75" hidden="1" thickBot="1" x14ac:dyDescent="0.3">
      <c r="E24" s="35" t="s">
        <v>39</v>
      </c>
      <c r="F24" s="60"/>
      <c r="G24" s="38">
        <v>4.1150000000000002</v>
      </c>
      <c r="H24" s="38">
        <v>4.1150000000000002</v>
      </c>
      <c r="I24" s="38">
        <v>4.1150000000000002</v>
      </c>
      <c r="J24" s="38">
        <v>4.1150000000000002</v>
      </c>
      <c r="K24" s="38">
        <v>4.1150000000000002</v>
      </c>
      <c r="L24" s="38">
        <v>4.1150000000000002</v>
      </c>
      <c r="M24" s="38">
        <v>4.1150000000000002</v>
      </c>
      <c r="N24" s="9"/>
      <c r="O24" s="10"/>
      <c r="P24" s="10"/>
      <c r="Q24" s="10"/>
      <c r="R24" s="10"/>
      <c r="S24" s="10"/>
      <c r="T24" s="10"/>
      <c r="U24" s="10"/>
      <c r="AA24">
        <v>200</v>
      </c>
    </row>
    <row r="25" spans="5:27" ht="15.75" hidden="1" thickBot="1" x14ac:dyDescent="0.3">
      <c r="E25" s="35" t="s">
        <v>40</v>
      </c>
      <c r="F25" s="60"/>
      <c r="G25" s="38">
        <v>1.3079999999999999E-3</v>
      </c>
      <c r="H25" s="38">
        <v>1.3079999999999999E-3</v>
      </c>
      <c r="I25" s="38">
        <v>1.3079999999999999E-3</v>
      </c>
      <c r="J25" s="38">
        <v>1.3079999999999999E-3</v>
      </c>
      <c r="K25" s="38">
        <v>1.3079999999999999E-3</v>
      </c>
      <c r="L25" s="38">
        <v>1.3079999999999999E-3</v>
      </c>
      <c r="M25" s="38">
        <v>1.3079999999999999E-3</v>
      </c>
      <c r="N25" s="9"/>
      <c r="O25" s="10"/>
      <c r="P25" s="10"/>
      <c r="Q25" s="10"/>
      <c r="R25" s="10"/>
      <c r="S25" s="10"/>
      <c r="T25" s="10"/>
      <c r="U25" s="10"/>
      <c r="AA25">
        <v>205</v>
      </c>
    </row>
    <row r="26" spans="5:27" ht="15.75" hidden="1" thickBot="1" x14ac:dyDescent="0.3">
      <c r="E26" s="35" t="s">
        <v>41</v>
      </c>
      <c r="F26" s="60"/>
      <c r="G26" s="60">
        <f t="shared" ref="G26:M26" si="12">SUM(G5^2*G25)*0.1</f>
        <v>18.726661796932067</v>
      </c>
      <c r="H26" s="60">
        <f t="shared" si="12"/>
        <v>8.3229607986364744</v>
      </c>
      <c r="I26" s="60">
        <f t="shared" si="12"/>
        <v>4.6816654492330168</v>
      </c>
      <c r="J26" s="60">
        <f t="shared" si="12"/>
        <v>2.0807401996591186</v>
      </c>
      <c r="K26" s="60">
        <f t="shared" si="12"/>
        <v>1.1704163623082542</v>
      </c>
      <c r="L26" s="60">
        <f t="shared" si="12"/>
        <v>0.74906647187728259</v>
      </c>
      <c r="M26" s="60">
        <f t="shared" si="12"/>
        <v>0.52018504991477965</v>
      </c>
      <c r="N26" s="9"/>
      <c r="O26" s="10"/>
      <c r="P26" s="10"/>
      <c r="Q26" s="10"/>
      <c r="R26" s="10"/>
      <c r="S26" s="10"/>
      <c r="T26" s="10"/>
      <c r="U26" s="10"/>
      <c r="AA26">
        <v>210</v>
      </c>
    </row>
    <row r="27" spans="5:27" ht="15.75" hidden="1" thickBot="1" x14ac:dyDescent="0.3">
      <c r="E27" s="30"/>
      <c r="F27" s="61"/>
      <c r="G27" s="61"/>
      <c r="H27" s="61"/>
      <c r="I27" s="61"/>
      <c r="J27" s="61"/>
      <c r="K27" s="61"/>
      <c r="L27" s="61"/>
      <c r="M27" s="61"/>
      <c r="N27" s="62"/>
      <c r="O27" s="10"/>
      <c r="P27" s="10"/>
      <c r="Q27" s="10"/>
      <c r="R27" s="10"/>
      <c r="S27" s="10"/>
      <c r="T27" s="10"/>
      <c r="U27" s="10"/>
    </row>
    <row r="28" spans="5:27" ht="15.75" hidden="1" thickBot="1" x14ac:dyDescent="0.3">
      <c r="E28" s="30"/>
      <c r="F28" s="61"/>
      <c r="G28" s="61"/>
      <c r="H28" s="61"/>
      <c r="I28" s="61"/>
      <c r="J28" s="61"/>
      <c r="K28" s="61"/>
      <c r="L28" s="61"/>
      <c r="M28" s="61"/>
      <c r="N28" s="62"/>
      <c r="O28" s="10"/>
      <c r="P28" s="10"/>
      <c r="Q28" s="10"/>
      <c r="R28" s="10"/>
      <c r="S28" s="10"/>
      <c r="T28" s="10"/>
      <c r="U28" s="10"/>
    </row>
    <row r="29" spans="5:27" ht="15.75" hidden="1" thickBot="1" x14ac:dyDescent="0.3">
      <c r="E29" s="30"/>
      <c r="F29" s="61"/>
      <c r="G29" s="61"/>
      <c r="H29" s="61"/>
      <c r="I29" s="61"/>
      <c r="J29" s="61"/>
      <c r="K29" s="61"/>
      <c r="L29" s="61"/>
      <c r="M29" s="61"/>
      <c r="N29" s="62"/>
      <c r="O29" s="10"/>
      <c r="P29" s="10"/>
      <c r="Q29" s="10"/>
      <c r="R29" s="10"/>
      <c r="S29" s="10"/>
      <c r="T29" s="10"/>
      <c r="U29" s="10"/>
    </row>
    <row r="30" spans="5:27" ht="15.75" hidden="1" thickBot="1" x14ac:dyDescent="0.3">
      <c r="E30" s="30"/>
      <c r="F30" s="61"/>
      <c r="G30" s="61"/>
      <c r="H30" s="61"/>
      <c r="I30" s="61"/>
      <c r="J30" s="61"/>
      <c r="K30" s="61"/>
      <c r="L30" s="61"/>
      <c r="M30" s="61"/>
      <c r="N30" s="62"/>
      <c r="O30" s="10"/>
      <c r="P30" s="10"/>
      <c r="Q30" s="10"/>
      <c r="R30" s="10"/>
      <c r="S30" s="10"/>
      <c r="T30" s="10"/>
      <c r="U30" s="10"/>
    </row>
    <row r="31" spans="5:27" ht="15.75" thickBot="1" x14ac:dyDescent="0.3">
      <c r="E31" s="43" t="s">
        <v>36</v>
      </c>
      <c r="F31" s="57" t="s">
        <v>19</v>
      </c>
      <c r="G31" s="58">
        <f t="shared" ref="G31:M31" si="13">G32</f>
        <v>316.50547845142438</v>
      </c>
      <c r="H31" s="58">
        <f t="shared" si="13"/>
        <v>151.78021264507751</v>
      </c>
      <c r="I31" s="58">
        <f t="shared" si="13"/>
        <v>94.126369612856095</v>
      </c>
      <c r="J31" s="58">
        <f t="shared" si="13"/>
        <v>52.945053161269378</v>
      </c>
      <c r="K31" s="58">
        <f t="shared" si="13"/>
        <v>38.53159240321402</v>
      </c>
      <c r="L31" s="58">
        <f t="shared" si="13"/>
        <v>31.860219138056976</v>
      </c>
      <c r="M31" s="58">
        <f t="shared" si="13"/>
        <v>28.236263290317346</v>
      </c>
      <c r="N31" s="59" t="s">
        <v>37</v>
      </c>
      <c r="O31" s="10"/>
      <c r="P31" s="10"/>
      <c r="Q31" s="10"/>
      <c r="R31" s="10"/>
      <c r="S31" s="10"/>
      <c r="T31" s="10"/>
      <c r="U31" s="10"/>
      <c r="AA31">
        <v>215</v>
      </c>
    </row>
    <row r="32" spans="5:27" ht="15.75" hidden="1" thickBot="1" x14ac:dyDescent="0.3">
      <c r="E32" s="35" t="s">
        <v>38</v>
      </c>
      <c r="F32" s="60"/>
      <c r="G32" s="38">
        <f t="shared" ref="G32:M32" si="14">SUM((G35*1)/0.1)+20</f>
        <v>316.50547845142438</v>
      </c>
      <c r="H32" s="38">
        <f t="shared" si="14"/>
        <v>151.78021264507751</v>
      </c>
      <c r="I32" s="38">
        <f t="shared" si="14"/>
        <v>94.126369612856095</v>
      </c>
      <c r="J32" s="38">
        <f t="shared" si="14"/>
        <v>52.945053161269378</v>
      </c>
      <c r="K32" s="38">
        <f t="shared" si="14"/>
        <v>38.53159240321402</v>
      </c>
      <c r="L32" s="38">
        <f t="shared" si="14"/>
        <v>31.860219138056976</v>
      </c>
      <c r="M32" s="60">
        <f t="shared" si="14"/>
        <v>28.236263290317346</v>
      </c>
      <c r="N32" s="9"/>
      <c r="O32" s="10"/>
      <c r="P32" s="10"/>
      <c r="Q32" s="10"/>
      <c r="R32" s="10"/>
      <c r="S32" s="10"/>
      <c r="T32" s="10"/>
      <c r="U32" s="10"/>
      <c r="AA32">
        <v>220</v>
      </c>
    </row>
    <row r="33" spans="5:27" ht="15.75" hidden="1" thickBot="1" x14ac:dyDescent="0.3">
      <c r="E33" s="35" t="s">
        <v>39</v>
      </c>
      <c r="F33" s="60"/>
      <c r="G33" s="38">
        <v>3.2639999999999998</v>
      </c>
      <c r="H33" s="38">
        <v>3.2639999999999998</v>
      </c>
      <c r="I33" s="38">
        <v>3.2639999999999998</v>
      </c>
      <c r="J33" s="38">
        <v>3.2639999999999998</v>
      </c>
      <c r="K33" s="38">
        <v>3.2639999999999998</v>
      </c>
      <c r="L33" s="38">
        <v>3.2639999999999998</v>
      </c>
      <c r="M33" s="38">
        <v>3.2639999999999998</v>
      </c>
      <c r="N33" s="9"/>
      <c r="O33" s="10"/>
      <c r="P33" s="10"/>
      <c r="Q33" s="10"/>
      <c r="R33" s="10"/>
      <c r="S33" s="10"/>
      <c r="T33" s="10"/>
      <c r="U33" s="10"/>
      <c r="AA33">
        <v>225</v>
      </c>
    </row>
    <row r="34" spans="5:27" ht="15.75" hidden="1" thickBot="1" x14ac:dyDescent="0.3">
      <c r="E34" s="35" t="s">
        <v>40</v>
      </c>
      <c r="F34" s="60"/>
      <c r="G34" s="38">
        <v>2.0709999999999999E-3</v>
      </c>
      <c r="H34" s="38">
        <v>2.0709999999999999E-3</v>
      </c>
      <c r="I34" s="38">
        <v>2.0709999999999999E-3</v>
      </c>
      <c r="J34" s="38">
        <v>2.0709999999999999E-3</v>
      </c>
      <c r="K34" s="38">
        <v>2.0709999999999999E-3</v>
      </c>
      <c r="L34" s="38">
        <v>2.0709999999999999E-3</v>
      </c>
      <c r="M34" s="38">
        <v>2.0709999999999999E-3</v>
      </c>
      <c r="N34" s="9"/>
      <c r="O34" s="10"/>
      <c r="P34" s="10"/>
      <c r="Q34" s="10"/>
      <c r="R34" s="10"/>
      <c r="S34" s="10"/>
      <c r="T34" s="10"/>
      <c r="U34" s="10"/>
      <c r="AA34">
        <v>230</v>
      </c>
    </row>
    <row r="35" spans="5:27" ht="15.75" hidden="1" thickBot="1" x14ac:dyDescent="0.3">
      <c r="E35" s="35" t="s">
        <v>41</v>
      </c>
      <c r="F35" s="60"/>
      <c r="G35" s="60">
        <f>SUM(G5^2*G34)*0.1</f>
        <v>29.650547845142441</v>
      </c>
      <c r="H35" s="60">
        <f t="shared" ref="H35:M35" si="15">SUM(H5^2*H34)*0.1</f>
        <v>13.178021264507752</v>
      </c>
      <c r="I35" s="60">
        <f t="shared" si="15"/>
        <v>7.4126369612856102</v>
      </c>
      <c r="J35" s="60">
        <f t="shared" si="15"/>
        <v>3.294505316126938</v>
      </c>
      <c r="K35" s="60">
        <f t="shared" si="15"/>
        <v>1.8531592403214026</v>
      </c>
      <c r="L35" s="60">
        <f t="shared" si="15"/>
        <v>1.1860219138056975</v>
      </c>
      <c r="M35" s="60">
        <f t="shared" si="15"/>
        <v>0.82362632903173449</v>
      </c>
      <c r="N35" s="9"/>
      <c r="O35" s="10"/>
      <c r="P35" s="10"/>
      <c r="Q35" s="10"/>
      <c r="R35" s="10"/>
      <c r="S35" s="10"/>
      <c r="T35" s="10"/>
      <c r="U35" s="10"/>
      <c r="AA35">
        <v>235</v>
      </c>
    </row>
    <row r="36" spans="5:27" ht="15.75" thickBot="1" x14ac:dyDescent="0.3">
      <c r="E36" s="43" t="s">
        <v>36</v>
      </c>
      <c r="F36" s="57" t="s">
        <v>24</v>
      </c>
      <c r="G36" s="58">
        <f t="shared" ref="G36:M36" si="16">G37</f>
        <v>489.59824689554421</v>
      </c>
      <c r="H36" s="58">
        <f t="shared" si="16"/>
        <v>228.71033195357521</v>
      </c>
      <c r="I36" s="58">
        <f t="shared" si="16"/>
        <v>137.39956172388605</v>
      </c>
      <c r="J36" s="58">
        <f t="shared" si="16"/>
        <v>72.177582988393794</v>
      </c>
      <c r="K36" s="58">
        <f t="shared" si="16"/>
        <v>49.349890430971513</v>
      </c>
      <c r="L36" s="58">
        <f t="shared" si="16"/>
        <v>38.783929875821769</v>
      </c>
      <c r="M36" s="58">
        <f t="shared" si="16"/>
        <v>33.044395747098449</v>
      </c>
      <c r="N36" s="59" t="s">
        <v>37</v>
      </c>
      <c r="O36" s="10"/>
      <c r="P36" s="10"/>
      <c r="Q36" s="10"/>
      <c r="R36" s="10"/>
      <c r="S36" s="10"/>
      <c r="T36" s="10"/>
      <c r="U36" s="10"/>
      <c r="AA36">
        <v>240</v>
      </c>
    </row>
    <row r="37" spans="5:27" ht="15.75" hidden="1" thickBot="1" x14ac:dyDescent="0.3">
      <c r="E37" s="35" t="s">
        <v>38</v>
      </c>
      <c r="F37" s="60"/>
      <c r="G37" s="38">
        <f t="shared" ref="G37:M37" si="17">SUM((G40*1)/0.1)+20</f>
        <v>489.59824689554421</v>
      </c>
      <c r="H37" s="38">
        <f t="shared" si="17"/>
        <v>228.71033195357521</v>
      </c>
      <c r="I37" s="38">
        <f t="shared" si="17"/>
        <v>137.39956172388605</v>
      </c>
      <c r="J37" s="38">
        <f t="shared" si="17"/>
        <v>72.177582988393794</v>
      </c>
      <c r="K37" s="38">
        <f t="shared" si="17"/>
        <v>49.349890430971513</v>
      </c>
      <c r="L37" s="38">
        <f t="shared" si="17"/>
        <v>38.783929875821769</v>
      </c>
      <c r="M37" s="60">
        <f t="shared" si="17"/>
        <v>33.044395747098449</v>
      </c>
      <c r="N37" s="9"/>
      <c r="O37" s="10"/>
      <c r="P37" s="10"/>
      <c r="Q37" s="10"/>
      <c r="R37" s="10"/>
      <c r="S37" s="10"/>
      <c r="T37" s="10"/>
      <c r="U37" s="10"/>
      <c r="AA37">
        <v>245</v>
      </c>
    </row>
    <row r="38" spans="5:27" ht="15.75" hidden="1" thickBot="1" x14ac:dyDescent="0.3">
      <c r="E38" s="35" t="s">
        <v>39</v>
      </c>
      <c r="F38" s="60"/>
      <c r="G38" s="38">
        <v>2.5880000000000001</v>
      </c>
      <c r="H38" s="38">
        <v>2.5880000000000001</v>
      </c>
      <c r="I38" s="38">
        <v>2.5880000000000001</v>
      </c>
      <c r="J38" s="38">
        <v>2.5880000000000001</v>
      </c>
      <c r="K38" s="38">
        <v>2.5880000000000001</v>
      </c>
      <c r="L38" s="38">
        <v>2.5880000000000001</v>
      </c>
      <c r="M38" s="60">
        <v>2.5880000000000001</v>
      </c>
      <c r="N38" s="9"/>
      <c r="O38" s="10"/>
      <c r="P38" s="10"/>
      <c r="Q38" s="10"/>
      <c r="R38" s="10"/>
      <c r="S38" s="10"/>
      <c r="T38" s="10"/>
      <c r="U38" s="10"/>
      <c r="AA38">
        <v>250</v>
      </c>
    </row>
    <row r="39" spans="5:27" ht="15.75" hidden="1" thickBot="1" x14ac:dyDescent="0.3">
      <c r="E39" s="35" t="s">
        <v>40</v>
      </c>
      <c r="F39" s="60"/>
      <c r="G39" s="38">
        <v>3.2799999999999999E-3</v>
      </c>
      <c r="H39" s="38">
        <v>3.2799999999999999E-3</v>
      </c>
      <c r="I39" s="38">
        <v>3.2799999999999999E-3</v>
      </c>
      <c r="J39" s="38">
        <v>3.2799999999999999E-3</v>
      </c>
      <c r="K39" s="38">
        <v>3.2799999999999999E-3</v>
      </c>
      <c r="L39" s="38">
        <v>3.2799999999999999E-3</v>
      </c>
      <c r="M39" s="60">
        <v>3.2799999999999999E-3</v>
      </c>
      <c r="N39" s="9"/>
      <c r="O39" s="10"/>
      <c r="P39" s="10"/>
      <c r="Q39" s="10"/>
      <c r="R39" s="10"/>
      <c r="S39" s="10"/>
      <c r="T39" s="10"/>
      <c r="U39" s="10"/>
      <c r="AA39">
        <v>255</v>
      </c>
    </row>
    <row r="40" spans="5:27" ht="15.75" hidden="1" thickBot="1" x14ac:dyDescent="0.3">
      <c r="E40" s="35" t="s">
        <v>41</v>
      </c>
      <c r="F40" s="60"/>
      <c r="G40" s="60">
        <f>SUM(G5^2*G39)*0.1</f>
        <v>46.959824689554424</v>
      </c>
      <c r="H40" s="60">
        <f t="shared" ref="H40:M40" si="18">SUM(H5^2*H39)*0.1</f>
        <v>20.871033195357523</v>
      </c>
      <c r="I40" s="60">
        <f t="shared" si="18"/>
        <v>11.739956172388606</v>
      </c>
      <c r="J40" s="60">
        <f t="shared" si="18"/>
        <v>5.2177582988393807</v>
      </c>
      <c r="K40" s="60">
        <f t="shared" si="18"/>
        <v>2.9349890430971515</v>
      </c>
      <c r="L40" s="60">
        <f t="shared" si="18"/>
        <v>1.8783929875821768</v>
      </c>
      <c r="M40" s="60">
        <f t="shared" si="18"/>
        <v>1.3044395747098452</v>
      </c>
      <c r="N40" s="9"/>
      <c r="O40" s="10"/>
      <c r="P40" s="10"/>
      <c r="Q40" s="10"/>
      <c r="R40" s="10"/>
      <c r="S40" s="10"/>
      <c r="T40" s="10"/>
      <c r="U40" s="10"/>
      <c r="AA40">
        <v>260</v>
      </c>
    </row>
    <row r="41" spans="5:27" ht="15.75" thickBot="1" x14ac:dyDescent="0.3">
      <c r="E41" s="43" t="s">
        <v>36</v>
      </c>
      <c r="F41" s="60" t="s">
        <v>26</v>
      </c>
      <c r="G41" s="63">
        <f t="shared" ref="G41:M41" si="19">G42</f>
        <v>766.05989773557349</v>
      </c>
      <c r="H41" s="63">
        <f t="shared" si="19"/>
        <v>351.58217677136594</v>
      </c>
      <c r="I41" s="63">
        <f t="shared" si="19"/>
        <v>206.51497443389337</v>
      </c>
      <c r="J41" s="63">
        <f t="shared" si="19"/>
        <v>102.89554419284148</v>
      </c>
      <c r="K41" s="63">
        <f t="shared" si="19"/>
        <v>66.628743608473343</v>
      </c>
      <c r="L41" s="63">
        <f t="shared" si="19"/>
        <v>49.842395909422933</v>
      </c>
      <c r="M41" s="63">
        <f t="shared" si="19"/>
        <v>40.723886048210375</v>
      </c>
      <c r="N41" s="9" t="s">
        <v>37</v>
      </c>
      <c r="O41" s="10"/>
      <c r="P41" s="10"/>
      <c r="Q41" s="10"/>
      <c r="R41" s="10"/>
      <c r="S41" s="10"/>
      <c r="T41" s="10"/>
      <c r="U41" s="10"/>
      <c r="AA41">
        <v>265</v>
      </c>
    </row>
    <row r="42" spans="5:27" ht="15.75" hidden="1" thickBot="1" x14ac:dyDescent="0.3">
      <c r="E42" s="35" t="s">
        <v>38</v>
      </c>
      <c r="F42" s="60"/>
      <c r="G42" s="38">
        <f t="shared" ref="G42:M42" si="20">SUM((G45*1)/0.1)+20</f>
        <v>766.05989773557349</v>
      </c>
      <c r="H42" s="38">
        <f t="shared" si="20"/>
        <v>351.58217677136594</v>
      </c>
      <c r="I42" s="38">
        <f t="shared" si="20"/>
        <v>206.51497443389337</v>
      </c>
      <c r="J42" s="38">
        <f t="shared" si="20"/>
        <v>102.89554419284148</v>
      </c>
      <c r="K42" s="38">
        <f t="shared" si="20"/>
        <v>66.628743608473343</v>
      </c>
      <c r="L42" s="38">
        <f t="shared" si="20"/>
        <v>49.842395909422933</v>
      </c>
      <c r="M42" s="60">
        <f t="shared" si="20"/>
        <v>40.723886048210375</v>
      </c>
      <c r="N42" s="9"/>
      <c r="O42" s="10"/>
      <c r="P42" s="10"/>
      <c r="Q42" s="10"/>
      <c r="R42" s="10"/>
      <c r="S42" s="10"/>
      <c r="T42" s="10"/>
      <c r="U42" s="10"/>
      <c r="AA42">
        <v>270</v>
      </c>
    </row>
    <row r="43" spans="5:27" ht="15.75" hidden="1" thickBot="1" x14ac:dyDescent="0.3">
      <c r="E43" s="35" t="s">
        <v>39</v>
      </c>
      <c r="F43" s="60"/>
      <c r="G43" s="38">
        <v>2.0529999999999999</v>
      </c>
      <c r="H43" s="38">
        <v>2.0529999999999999</v>
      </c>
      <c r="I43" s="38">
        <v>2.0529999999999999</v>
      </c>
      <c r="J43" s="38">
        <v>2.0529999999999999</v>
      </c>
      <c r="K43" s="38">
        <v>2.0529999999999999</v>
      </c>
      <c r="L43" s="38">
        <v>2.0529999999999999</v>
      </c>
      <c r="M43" s="38">
        <v>2.0529999999999999</v>
      </c>
      <c r="N43" s="9"/>
      <c r="O43" s="10"/>
      <c r="P43" s="10"/>
      <c r="Q43" s="10"/>
      <c r="R43" s="10"/>
      <c r="S43" s="10"/>
      <c r="T43" s="10"/>
      <c r="U43" s="10"/>
      <c r="AA43">
        <v>275</v>
      </c>
    </row>
    <row r="44" spans="5:27" ht="15.75" hidden="1" thickBot="1" x14ac:dyDescent="0.3">
      <c r="E44" s="35" t="s">
        <v>40</v>
      </c>
      <c r="F44" s="60"/>
      <c r="G44" s="38">
        <v>5.2110000000000004E-3</v>
      </c>
      <c r="H44" s="38">
        <v>5.2110000000000004E-3</v>
      </c>
      <c r="I44" s="38">
        <v>5.2110000000000004E-3</v>
      </c>
      <c r="J44" s="38">
        <v>5.2110000000000004E-3</v>
      </c>
      <c r="K44" s="38">
        <v>5.2110000000000004E-3</v>
      </c>
      <c r="L44" s="38">
        <v>5.2110000000000004E-3</v>
      </c>
      <c r="M44" s="38">
        <v>5.2110000000000004E-3</v>
      </c>
      <c r="N44" s="9"/>
      <c r="O44" s="10"/>
      <c r="P44" s="10"/>
      <c r="Q44" s="10"/>
      <c r="R44" s="10"/>
      <c r="S44" s="10"/>
      <c r="T44" s="10"/>
      <c r="U44" s="10"/>
      <c r="AA44">
        <v>280</v>
      </c>
    </row>
    <row r="45" spans="5:27" ht="15.75" hidden="1" thickBot="1" x14ac:dyDescent="0.3">
      <c r="E45" s="35" t="s">
        <v>41</v>
      </c>
      <c r="F45" s="60"/>
      <c r="G45" s="60">
        <f>SUM(G5^2*G44)*0.1</f>
        <v>74.605989773557354</v>
      </c>
      <c r="H45" s="60">
        <f t="shared" ref="H45:M45" si="21">SUM(H5^2*H44)*0.1</f>
        <v>33.158217677136598</v>
      </c>
      <c r="I45" s="60">
        <f t="shared" si="21"/>
        <v>18.651497443389339</v>
      </c>
      <c r="J45" s="60">
        <f t="shared" si="21"/>
        <v>8.2895544192841495</v>
      </c>
      <c r="K45" s="60">
        <f t="shared" si="21"/>
        <v>4.6628743608473346</v>
      </c>
      <c r="L45" s="60">
        <f t="shared" si="21"/>
        <v>2.9842395909422939</v>
      </c>
      <c r="M45" s="60">
        <f t="shared" si="21"/>
        <v>2.0723886048210374</v>
      </c>
      <c r="N45" s="9"/>
      <c r="O45" s="10"/>
      <c r="P45" s="10"/>
      <c r="Q45" s="10"/>
      <c r="R45" s="10"/>
      <c r="S45" s="10"/>
      <c r="T45" s="10"/>
      <c r="U45" s="10"/>
      <c r="AA45">
        <v>285</v>
      </c>
    </row>
    <row r="46" spans="5:27" ht="15.75" thickBot="1" x14ac:dyDescent="0.3">
      <c r="E46" s="64" t="s">
        <v>36</v>
      </c>
      <c r="F46" s="65" t="s">
        <v>27</v>
      </c>
      <c r="G46" s="66">
        <f t="shared" ref="G46:M46" si="22">G47</f>
        <v>1206.165084002922</v>
      </c>
      <c r="H46" s="66">
        <f t="shared" si="22"/>
        <v>547.18448177907646</v>
      </c>
      <c r="I46" s="66">
        <f t="shared" si="22"/>
        <v>316.54127100073049</v>
      </c>
      <c r="J46" s="66">
        <f t="shared" si="22"/>
        <v>151.79612044476912</v>
      </c>
      <c r="K46" s="66">
        <f t="shared" si="22"/>
        <v>94.135317750182622</v>
      </c>
      <c r="L46" s="66">
        <f t="shared" si="22"/>
        <v>67.446603360116882</v>
      </c>
      <c r="M46" s="66">
        <f t="shared" si="22"/>
        <v>52.949030111192279</v>
      </c>
      <c r="N46" s="67" t="s">
        <v>37</v>
      </c>
      <c r="O46" s="10"/>
      <c r="P46" s="10"/>
      <c r="Q46" s="10"/>
      <c r="R46" s="10"/>
      <c r="S46" s="10"/>
      <c r="T46" s="10"/>
      <c r="U46" s="10"/>
      <c r="AA46">
        <v>290</v>
      </c>
    </row>
    <row r="47" spans="5:27" hidden="1" x14ac:dyDescent="0.25">
      <c r="E47" t="s">
        <v>38</v>
      </c>
      <c r="G47" s="68">
        <f t="shared" ref="G47:M47" si="23">SUM((G50*1)/0.1)+20</f>
        <v>1206.165084002922</v>
      </c>
      <c r="H47" s="68">
        <f t="shared" si="23"/>
        <v>547.18448177907646</v>
      </c>
      <c r="I47" s="68">
        <f t="shared" si="23"/>
        <v>316.54127100073049</v>
      </c>
      <c r="J47" s="68">
        <f t="shared" si="23"/>
        <v>151.79612044476912</v>
      </c>
      <c r="K47" s="68">
        <f t="shared" si="23"/>
        <v>94.135317750182622</v>
      </c>
      <c r="L47" s="68">
        <f t="shared" si="23"/>
        <v>67.446603360116882</v>
      </c>
      <c r="M47">
        <f t="shared" si="23"/>
        <v>52.949030111192279</v>
      </c>
      <c r="AA47">
        <v>295</v>
      </c>
    </row>
    <row r="48" spans="5:27" hidden="1" x14ac:dyDescent="0.25">
      <c r="E48" t="s">
        <v>39</v>
      </c>
      <c r="G48" s="68">
        <v>1.6279999999999999</v>
      </c>
      <c r="H48" s="68">
        <v>1.6279999999999999</v>
      </c>
      <c r="I48" s="68">
        <v>1.6279999999999999</v>
      </c>
      <c r="J48" s="68">
        <v>1.6279999999999999</v>
      </c>
      <c r="K48" s="68">
        <v>1.6279999999999999</v>
      </c>
      <c r="L48" s="68">
        <v>1.6279999999999999</v>
      </c>
      <c r="M48" s="68">
        <v>1.6279999999999999</v>
      </c>
      <c r="AA48">
        <v>300</v>
      </c>
    </row>
    <row r="49" spans="5:27" hidden="1" x14ac:dyDescent="0.25">
      <c r="E49" t="s">
        <v>40</v>
      </c>
      <c r="G49" s="68">
        <v>8.2850000000000007E-3</v>
      </c>
      <c r="H49" s="68">
        <v>8.2850000000000007E-3</v>
      </c>
      <c r="I49" s="68">
        <v>8.2850000000000007E-3</v>
      </c>
      <c r="J49" s="68">
        <v>8.2850000000000007E-3</v>
      </c>
      <c r="K49" s="68">
        <v>8.2850000000000007E-3</v>
      </c>
      <c r="L49" s="68">
        <v>8.2850000000000007E-3</v>
      </c>
      <c r="M49" s="68">
        <v>8.2850000000000007E-3</v>
      </c>
      <c r="AA49">
        <v>305</v>
      </c>
    </row>
    <row r="50" spans="5:27" hidden="1" x14ac:dyDescent="0.25">
      <c r="E50" t="s">
        <v>41</v>
      </c>
      <c r="G50">
        <f>SUM(G5^2*G49)*0.1</f>
        <v>118.6165084002922</v>
      </c>
      <c r="H50">
        <f t="shared" ref="H50:M50" si="24">SUM(H5^2*H49)*0.1</f>
        <v>52.718448177907646</v>
      </c>
      <c r="I50">
        <f t="shared" si="24"/>
        <v>29.654127100073051</v>
      </c>
      <c r="J50">
        <f t="shared" si="24"/>
        <v>13.179612044476912</v>
      </c>
      <c r="K50">
        <f t="shared" si="24"/>
        <v>7.4135317750182628</v>
      </c>
      <c r="L50">
        <f t="shared" si="24"/>
        <v>4.7446603360116875</v>
      </c>
      <c r="M50">
        <f t="shared" si="24"/>
        <v>3.2949030111192279</v>
      </c>
      <c r="AA50">
        <v>310</v>
      </c>
    </row>
    <row r="51" spans="5:27" ht="15.75" thickBot="1" x14ac:dyDescent="0.3">
      <c r="AA51">
        <v>315</v>
      </c>
    </row>
    <row r="52" spans="5:27" ht="15.75" thickBot="1" x14ac:dyDescent="0.3">
      <c r="E52" s="43" t="s">
        <v>42</v>
      </c>
      <c r="F52" s="57" t="s">
        <v>14</v>
      </c>
      <c r="G52" s="58">
        <f t="shared" ref="G52:M52" si="25">G53</f>
        <v>394.53323593864133</v>
      </c>
      <c r="H52" s="58">
        <f t="shared" si="25"/>
        <v>186.45921597272948</v>
      </c>
      <c r="I52" s="58">
        <f t="shared" si="25"/>
        <v>113.63330898466033</v>
      </c>
      <c r="J52" s="58">
        <f t="shared" si="25"/>
        <v>61.61480399318237</v>
      </c>
      <c r="K52" s="58">
        <f t="shared" si="25"/>
        <v>43.408327246165086</v>
      </c>
      <c r="L52" s="58">
        <f t="shared" si="25"/>
        <v>34.981329437545654</v>
      </c>
      <c r="M52" s="58">
        <f t="shared" si="25"/>
        <v>30.403700998295591</v>
      </c>
      <c r="N52" s="59" t="s">
        <v>37</v>
      </c>
      <c r="O52" s="10"/>
      <c r="P52" s="10"/>
      <c r="Q52" s="10"/>
      <c r="R52" s="10"/>
      <c r="S52" s="10"/>
      <c r="T52" s="10"/>
      <c r="U52" s="10"/>
      <c r="AA52">
        <v>320</v>
      </c>
    </row>
    <row r="53" spans="5:27" ht="15.75" hidden="1" thickBot="1" x14ac:dyDescent="0.3">
      <c r="E53" s="35" t="s">
        <v>38</v>
      </c>
      <c r="F53" s="60"/>
      <c r="G53" s="38">
        <f t="shared" ref="G53:M53" si="26">SUM((G56*1)/0.1)+20</f>
        <v>394.53323593864133</v>
      </c>
      <c r="H53" s="38">
        <f t="shared" si="26"/>
        <v>186.45921597272948</v>
      </c>
      <c r="I53" s="38">
        <f t="shared" si="26"/>
        <v>113.63330898466033</v>
      </c>
      <c r="J53" s="38">
        <f t="shared" si="26"/>
        <v>61.61480399318237</v>
      </c>
      <c r="K53" s="38">
        <f t="shared" si="26"/>
        <v>43.408327246165086</v>
      </c>
      <c r="L53" s="38">
        <f t="shared" si="26"/>
        <v>34.981329437545654</v>
      </c>
      <c r="M53" s="60">
        <f t="shared" si="26"/>
        <v>30.403700998295591</v>
      </c>
      <c r="N53" s="9"/>
      <c r="O53" s="10"/>
      <c r="P53" s="10"/>
      <c r="Q53" s="10"/>
      <c r="R53" s="10"/>
      <c r="S53" s="10"/>
      <c r="T53" s="10"/>
      <c r="U53" s="10"/>
      <c r="AA53">
        <v>325</v>
      </c>
    </row>
    <row r="54" spans="5:27" ht="15.75" hidden="1" thickBot="1" x14ac:dyDescent="0.3">
      <c r="E54" s="35" t="s">
        <v>39</v>
      </c>
      <c r="F54" s="60"/>
      <c r="G54" s="38">
        <v>4.1150000000000002</v>
      </c>
      <c r="H54" s="38">
        <v>4.1150000000000002</v>
      </c>
      <c r="I54" s="38">
        <v>4.1150000000000002</v>
      </c>
      <c r="J54" s="38">
        <v>4.1150000000000002</v>
      </c>
      <c r="K54" s="38">
        <v>4.1150000000000002</v>
      </c>
      <c r="L54" s="38">
        <v>4.1150000000000002</v>
      </c>
      <c r="M54" s="38">
        <v>4.1150000000000002</v>
      </c>
      <c r="N54" s="9"/>
      <c r="O54" s="10"/>
      <c r="P54" s="10"/>
      <c r="Q54" s="10"/>
      <c r="R54" s="10"/>
      <c r="S54" s="10"/>
      <c r="T54" s="10"/>
      <c r="U54" s="10"/>
      <c r="AA54">
        <v>330</v>
      </c>
    </row>
    <row r="55" spans="5:27" ht="15.75" hidden="1" thickBot="1" x14ac:dyDescent="0.3">
      <c r="E55" s="35" t="s">
        <v>40</v>
      </c>
      <c r="F55" s="60"/>
      <c r="G55" s="38">
        <v>1.3079999999999999E-3</v>
      </c>
      <c r="H55" s="38">
        <v>1.3079999999999999E-3</v>
      </c>
      <c r="I55" s="38">
        <v>1.3079999999999999E-3</v>
      </c>
      <c r="J55" s="38">
        <v>1.3079999999999999E-3</v>
      </c>
      <c r="K55" s="38">
        <v>1.3079999999999999E-3</v>
      </c>
      <c r="L55" s="38">
        <v>1.3079999999999999E-3</v>
      </c>
      <c r="M55" s="38">
        <v>1.3079999999999999E-3</v>
      </c>
      <c r="N55" s="9"/>
      <c r="O55" s="10"/>
      <c r="P55" s="10"/>
      <c r="Q55" s="10"/>
      <c r="R55" s="10"/>
      <c r="S55" s="10"/>
      <c r="T55" s="10"/>
      <c r="U55" s="10"/>
      <c r="AA55">
        <v>335</v>
      </c>
    </row>
    <row r="56" spans="5:27" ht="15.75" hidden="1" thickBot="1" x14ac:dyDescent="0.3">
      <c r="E56" s="35" t="s">
        <v>41</v>
      </c>
      <c r="F56" s="60"/>
      <c r="G56" s="60">
        <f>SUM($G$5^2*G55)*0.2</f>
        <v>37.453323593864134</v>
      </c>
      <c r="H56" s="60">
        <f>SUM($H$5^2*H55)*0.2</f>
        <v>16.645921597272949</v>
      </c>
      <c r="I56" s="60">
        <f>SUM($I$5^2*I55)*0.2</f>
        <v>9.3633308984660335</v>
      </c>
      <c r="J56" s="60">
        <f>SUM($J$5^2*J55)*0.2</f>
        <v>4.1614803993182372</v>
      </c>
      <c r="K56" s="60">
        <f>SUM($K$5^2*K55)*0.2</f>
        <v>2.3408327246165084</v>
      </c>
      <c r="L56" s="60">
        <f>SUM($L$5^2*L55)*0.2</f>
        <v>1.4981329437545652</v>
      </c>
      <c r="M56" s="60">
        <f>SUM($M$5^2*M55)*0.2</f>
        <v>1.0403700998295593</v>
      </c>
      <c r="N56" s="9"/>
      <c r="O56" s="10"/>
      <c r="P56" s="10"/>
      <c r="Q56" s="10"/>
      <c r="R56" s="10"/>
      <c r="S56" s="10"/>
      <c r="T56" s="10"/>
      <c r="U56" s="10"/>
      <c r="AA56">
        <v>340</v>
      </c>
    </row>
    <row r="57" spans="5:27" ht="15.75" hidden="1" thickBot="1" x14ac:dyDescent="0.3">
      <c r="E57" s="30"/>
      <c r="F57" s="61"/>
      <c r="G57" s="61"/>
      <c r="H57" s="61"/>
      <c r="I57" s="61"/>
      <c r="J57" s="61"/>
      <c r="K57" s="61"/>
      <c r="L57" s="61"/>
      <c r="M57" s="61"/>
      <c r="N57" s="62"/>
      <c r="O57" s="10"/>
      <c r="P57" s="10"/>
      <c r="Q57" s="10"/>
      <c r="R57" s="10"/>
      <c r="S57" s="10"/>
      <c r="T57" s="10"/>
      <c r="U57" s="10"/>
      <c r="AA57">
        <v>345</v>
      </c>
    </row>
    <row r="58" spans="5:27" ht="15.75" thickBot="1" x14ac:dyDescent="0.3">
      <c r="E58" s="43" t="s">
        <v>42</v>
      </c>
      <c r="F58" s="57" t="s">
        <v>19</v>
      </c>
      <c r="G58" s="58">
        <f t="shared" ref="G58:M58" si="27">G59</f>
        <v>613.01095690284876</v>
      </c>
      <c r="H58" s="58">
        <f t="shared" si="27"/>
        <v>283.56042529015502</v>
      </c>
      <c r="I58" s="58">
        <f t="shared" si="27"/>
        <v>168.25273922571219</v>
      </c>
      <c r="J58" s="58">
        <f t="shared" si="27"/>
        <v>85.890106322538756</v>
      </c>
      <c r="K58" s="58">
        <f t="shared" si="27"/>
        <v>57.063184806428048</v>
      </c>
      <c r="L58" s="58">
        <f t="shared" si="27"/>
        <v>43.720438276113953</v>
      </c>
      <c r="M58" s="58">
        <f t="shared" si="27"/>
        <v>36.472526580634693</v>
      </c>
      <c r="N58" s="59" t="s">
        <v>37</v>
      </c>
      <c r="O58" s="10"/>
      <c r="P58" s="10"/>
      <c r="Q58" s="10"/>
      <c r="R58" s="10"/>
      <c r="S58" s="10"/>
      <c r="T58" s="10"/>
      <c r="U58" s="10"/>
      <c r="AA58">
        <v>350</v>
      </c>
    </row>
    <row r="59" spans="5:27" ht="15.75" hidden="1" thickBot="1" x14ac:dyDescent="0.3">
      <c r="E59" s="35" t="s">
        <v>38</v>
      </c>
      <c r="F59" s="60"/>
      <c r="G59" s="38">
        <f t="shared" ref="G59:M59" si="28">SUM((G62*1)/0.1)+20</f>
        <v>613.01095690284876</v>
      </c>
      <c r="H59" s="38">
        <f t="shared" si="28"/>
        <v>283.56042529015502</v>
      </c>
      <c r="I59" s="38">
        <f t="shared" si="28"/>
        <v>168.25273922571219</v>
      </c>
      <c r="J59" s="38">
        <f t="shared" si="28"/>
        <v>85.890106322538756</v>
      </c>
      <c r="K59" s="38">
        <f t="shared" si="28"/>
        <v>57.063184806428048</v>
      </c>
      <c r="L59" s="38">
        <f t="shared" si="28"/>
        <v>43.720438276113953</v>
      </c>
      <c r="M59" s="60">
        <f t="shared" si="28"/>
        <v>36.472526580634693</v>
      </c>
      <c r="N59" s="9"/>
      <c r="O59" s="10"/>
      <c r="P59" s="10"/>
      <c r="Q59" s="10"/>
      <c r="R59" s="10"/>
      <c r="S59" s="10"/>
      <c r="T59" s="10"/>
      <c r="U59" s="10"/>
      <c r="AA59">
        <v>355</v>
      </c>
    </row>
    <row r="60" spans="5:27" ht="15.75" hidden="1" thickBot="1" x14ac:dyDescent="0.3">
      <c r="E60" s="35" t="s">
        <v>39</v>
      </c>
      <c r="F60" s="60"/>
      <c r="G60" s="38">
        <v>3.2639999999999998</v>
      </c>
      <c r="H60" s="38">
        <v>3.2639999999999998</v>
      </c>
      <c r="I60" s="38">
        <v>3.2639999999999998</v>
      </c>
      <c r="J60" s="38">
        <v>3.2639999999999998</v>
      </c>
      <c r="K60" s="38">
        <v>3.2639999999999998</v>
      </c>
      <c r="L60" s="38">
        <v>3.2639999999999998</v>
      </c>
      <c r="M60" s="38">
        <v>3.2639999999999998</v>
      </c>
      <c r="N60" s="9"/>
      <c r="O60" s="10"/>
      <c r="P60" s="10"/>
      <c r="Q60" s="10"/>
      <c r="R60" s="10"/>
      <c r="S60" s="10"/>
      <c r="T60" s="10"/>
      <c r="U60" s="10"/>
      <c r="AA60">
        <v>360</v>
      </c>
    </row>
    <row r="61" spans="5:27" ht="15.75" hidden="1" thickBot="1" x14ac:dyDescent="0.3">
      <c r="E61" s="35" t="s">
        <v>40</v>
      </c>
      <c r="F61" s="60"/>
      <c r="G61" s="38">
        <v>2.0709999999999999E-3</v>
      </c>
      <c r="H61" s="38">
        <v>2.0709999999999999E-3</v>
      </c>
      <c r="I61" s="38">
        <v>2.0709999999999999E-3</v>
      </c>
      <c r="J61" s="38">
        <v>2.0709999999999999E-3</v>
      </c>
      <c r="K61" s="38">
        <v>2.0709999999999999E-3</v>
      </c>
      <c r="L61" s="38">
        <v>2.0709999999999999E-3</v>
      </c>
      <c r="M61" s="38">
        <v>2.0709999999999999E-3</v>
      </c>
      <c r="N61" s="9"/>
      <c r="O61" s="10"/>
      <c r="P61" s="10"/>
      <c r="Q61" s="10"/>
      <c r="R61" s="10"/>
      <c r="S61" s="10"/>
      <c r="T61" s="10"/>
      <c r="U61" s="10"/>
      <c r="AA61">
        <v>365</v>
      </c>
    </row>
    <row r="62" spans="5:27" ht="15.75" hidden="1" thickBot="1" x14ac:dyDescent="0.3">
      <c r="E62" s="35" t="s">
        <v>41</v>
      </c>
      <c r="F62" s="60"/>
      <c r="G62" s="60">
        <f>SUM(G5^2*G61)*0.2</f>
        <v>59.301095690284882</v>
      </c>
      <c r="H62" s="60">
        <f t="shared" ref="H62:M62" si="29">SUM(H5^2*H61)*0.2</f>
        <v>26.356042529015504</v>
      </c>
      <c r="I62" s="60">
        <f t="shared" si="29"/>
        <v>14.82527392257122</v>
      </c>
      <c r="J62" s="60">
        <f t="shared" si="29"/>
        <v>6.589010632253876</v>
      </c>
      <c r="K62" s="60">
        <f t="shared" si="29"/>
        <v>3.7063184806428051</v>
      </c>
      <c r="L62" s="60">
        <f t="shared" si="29"/>
        <v>2.3720438276113951</v>
      </c>
      <c r="M62" s="60">
        <f t="shared" si="29"/>
        <v>1.647252658063469</v>
      </c>
      <c r="N62" s="9"/>
      <c r="O62" s="10"/>
      <c r="P62" s="10"/>
      <c r="Q62" s="10"/>
      <c r="R62" s="10"/>
      <c r="S62" s="10"/>
      <c r="T62" s="10"/>
      <c r="U62" s="10"/>
      <c r="AA62">
        <v>370</v>
      </c>
    </row>
    <row r="63" spans="5:27" ht="15.75" thickBot="1" x14ac:dyDescent="0.3">
      <c r="E63" s="43" t="s">
        <v>42</v>
      </c>
      <c r="F63" s="57" t="s">
        <v>24</v>
      </c>
      <c r="G63" s="58">
        <f t="shared" ref="G63:M63" si="30">G64</f>
        <v>959.19649379108841</v>
      </c>
      <c r="H63" s="58">
        <f t="shared" si="30"/>
        <v>437.42066390715041</v>
      </c>
      <c r="I63" s="58">
        <f t="shared" si="30"/>
        <v>254.7991234477721</v>
      </c>
      <c r="J63" s="58">
        <f t="shared" si="30"/>
        <v>124.3551659767876</v>
      </c>
      <c r="K63" s="58">
        <f t="shared" si="30"/>
        <v>78.699780861943026</v>
      </c>
      <c r="L63" s="58">
        <f t="shared" si="30"/>
        <v>57.567859751643532</v>
      </c>
      <c r="M63" s="58">
        <f t="shared" si="30"/>
        <v>46.088791494196897</v>
      </c>
      <c r="N63" s="59" t="s">
        <v>37</v>
      </c>
      <c r="O63" s="10"/>
      <c r="P63" s="10"/>
      <c r="Q63" s="10"/>
      <c r="R63" s="10"/>
      <c r="S63" s="10"/>
      <c r="T63" s="10"/>
      <c r="U63" s="10"/>
      <c r="AA63">
        <v>375</v>
      </c>
    </row>
    <row r="64" spans="5:27" ht="15.75" hidden="1" thickBot="1" x14ac:dyDescent="0.3">
      <c r="E64" s="35" t="s">
        <v>38</v>
      </c>
      <c r="F64" s="60"/>
      <c r="G64" s="38">
        <f t="shared" ref="G64:M64" si="31">SUM((G67*1)/0.1)+20</f>
        <v>959.19649379108841</v>
      </c>
      <c r="H64" s="38">
        <f t="shared" si="31"/>
        <v>437.42066390715041</v>
      </c>
      <c r="I64" s="38">
        <f t="shared" si="31"/>
        <v>254.7991234477721</v>
      </c>
      <c r="J64" s="38">
        <f t="shared" si="31"/>
        <v>124.3551659767876</v>
      </c>
      <c r="K64" s="38">
        <f t="shared" si="31"/>
        <v>78.699780861943026</v>
      </c>
      <c r="L64" s="38">
        <f t="shared" si="31"/>
        <v>57.567859751643532</v>
      </c>
      <c r="M64" s="60">
        <f t="shared" si="31"/>
        <v>46.088791494196897</v>
      </c>
      <c r="N64" s="9"/>
      <c r="O64" s="10"/>
      <c r="P64" s="10"/>
      <c r="Q64" s="10"/>
      <c r="R64" s="10"/>
      <c r="S64" s="10"/>
      <c r="T64" s="10"/>
      <c r="U64" s="10"/>
      <c r="AA64">
        <v>380</v>
      </c>
    </row>
    <row r="65" spans="5:27" ht="15.75" hidden="1" thickBot="1" x14ac:dyDescent="0.3">
      <c r="E65" s="35" t="s">
        <v>39</v>
      </c>
      <c r="F65" s="60"/>
      <c r="G65" s="38">
        <v>2.5880000000000001</v>
      </c>
      <c r="H65" s="38">
        <v>2.5880000000000001</v>
      </c>
      <c r="I65" s="38">
        <v>2.5880000000000001</v>
      </c>
      <c r="J65" s="38">
        <v>2.5880000000000001</v>
      </c>
      <c r="K65" s="38">
        <v>2.5880000000000001</v>
      </c>
      <c r="L65" s="38">
        <v>2.5880000000000001</v>
      </c>
      <c r="M65" s="60">
        <v>2.5880000000000001</v>
      </c>
      <c r="N65" s="9"/>
      <c r="O65" s="10"/>
      <c r="P65" s="10"/>
      <c r="Q65" s="10"/>
      <c r="R65" s="10"/>
      <c r="S65" s="10"/>
      <c r="T65" s="10"/>
      <c r="U65" s="10"/>
      <c r="AA65">
        <v>385</v>
      </c>
    </row>
    <row r="66" spans="5:27" ht="15.75" hidden="1" thickBot="1" x14ac:dyDescent="0.3">
      <c r="E66" s="35" t="s">
        <v>40</v>
      </c>
      <c r="F66" s="60"/>
      <c r="G66" s="38">
        <v>3.2799999999999999E-3</v>
      </c>
      <c r="H66" s="38">
        <v>3.2799999999999999E-3</v>
      </c>
      <c r="I66" s="38">
        <v>3.2799999999999999E-3</v>
      </c>
      <c r="J66" s="38">
        <v>3.2799999999999999E-3</v>
      </c>
      <c r="K66" s="38">
        <v>3.2799999999999999E-3</v>
      </c>
      <c r="L66" s="38">
        <v>3.2799999999999999E-3</v>
      </c>
      <c r="M66" s="60">
        <v>3.2799999999999999E-3</v>
      </c>
      <c r="N66" s="9"/>
      <c r="O66" s="10"/>
      <c r="P66" s="10"/>
      <c r="Q66" s="10"/>
      <c r="R66" s="10"/>
      <c r="S66" s="10"/>
      <c r="T66" s="10"/>
      <c r="U66" s="10"/>
      <c r="AA66">
        <v>390</v>
      </c>
    </row>
    <row r="67" spans="5:27" ht="15.75" hidden="1" thickBot="1" x14ac:dyDescent="0.3">
      <c r="E67" s="35" t="s">
        <v>41</v>
      </c>
      <c r="F67" s="60"/>
      <c r="G67" s="60">
        <f>SUM(G5^2*G66)*0.2</f>
        <v>93.919649379108847</v>
      </c>
      <c r="H67" s="60">
        <f t="shared" ref="H67:M67" si="32">SUM(H5^2*H66)*0.2</f>
        <v>41.742066390715046</v>
      </c>
      <c r="I67" s="60">
        <f t="shared" si="32"/>
        <v>23.479912344777212</v>
      </c>
      <c r="J67" s="60">
        <f t="shared" si="32"/>
        <v>10.435516597678761</v>
      </c>
      <c r="K67" s="60">
        <f t="shared" si="32"/>
        <v>5.8699780861943029</v>
      </c>
      <c r="L67" s="60">
        <f t="shared" si="32"/>
        <v>3.7567859751643535</v>
      </c>
      <c r="M67" s="60">
        <f t="shared" si="32"/>
        <v>2.6088791494196903</v>
      </c>
      <c r="N67" s="9"/>
      <c r="O67" s="10"/>
      <c r="P67" s="10"/>
      <c r="Q67" s="10"/>
      <c r="R67" s="10"/>
      <c r="S67" s="10"/>
      <c r="T67" s="10"/>
      <c r="U67" s="10"/>
      <c r="AA67">
        <v>395</v>
      </c>
    </row>
    <row r="68" spans="5:27" ht="15.75" thickBot="1" x14ac:dyDescent="0.3">
      <c r="E68" s="43" t="s">
        <v>42</v>
      </c>
      <c r="F68" s="60" t="s">
        <v>26</v>
      </c>
      <c r="G68" s="63">
        <f t="shared" ref="G68:M68" si="33">G69</f>
        <v>1512.119795471147</v>
      </c>
      <c r="H68" s="63">
        <f t="shared" si="33"/>
        <v>683.16435354273187</v>
      </c>
      <c r="I68" s="63">
        <f t="shared" si="33"/>
        <v>393.02994886778674</v>
      </c>
      <c r="J68" s="63">
        <f t="shared" si="33"/>
        <v>185.79108838568297</v>
      </c>
      <c r="K68" s="63">
        <f t="shared" si="33"/>
        <v>113.25748721694669</v>
      </c>
      <c r="L68" s="63">
        <f t="shared" si="33"/>
        <v>79.684791818845866</v>
      </c>
      <c r="M68" s="63">
        <f t="shared" si="33"/>
        <v>61.447772096420742</v>
      </c>
      <c r="N68" s="9" t="s">
        <v>37</v>
      </c>
      <c r="O68" s="10"/>
      <c r="P68" s="10"/>
      <c r="Q68" s="10"/>
      <c r="R68" s="10"/>
      <c r="S68" s="10"/>
      <c r="T68" s="10"/>
      <c r="U68" s="10"/>
      <c r="AA68">
        <v>400</v>
      </c>
    </row>
    <row r="69" spans="5:27" ht="15.75" hidden="1" thickBot="1" x14ac:dyDescent="0.3">
      <c r="E69" s="35" t="s">
        <v>38</v>
      </c>
      <c r="F69" s="60"/>
      <c r="G69" s="38">
        <f t="shared" ref="G69:M69" si="34">SUM((G72*1)/0.1)+20</f>
        <v>1512.119795471147</v>
      </c>
      <c r="H69" s="38">
        <f t="shared" si="34"/>
        <v>683.16435354273187</v>
      </c>
      <c r="I69" s="38">
        <f t="shared" si="34"/>
        <v>393.02994886778674</v>
      </c>
      <c r="J69" s="38">
        <f t="shared" si="34"/>
        <v>185.79108838568297</v>
      </c>
      <c r="K69" s="38">
        <f t="shared" si="34"/>
        <v>113.25748721694669</v>
      </c>
      <c r="L69" s="38">
        <f t="shared" si="34"/>
        <v>79.684791818845866</v>
      </c>
      <c r="M69" s="60">
        <f t="shared" si="34"/>
        <v>61.447772096420742</v>
      </c>
      <c r="N69" s="9"/>
      <c r="O69" s="10"/>
      <c r="P69" s="10"/>
      <c r="Q69" s="10"/>
      <c r="R69" s="10"/>
      <c r="S69" s="10"/>
      <c r="T69" s="10"/>
      <c r="U69" s="10"/>
      <c r="AA69">
        <v>405</v>
      </c>
    </row>
    <row r="70" spans="5:27" ht="15.75" hidden="1" thickBot="1" x14ac:dyDescent="0.3">
      <c r="E70" s="35" t="s">
        <v>39</v>
      </c>
      <c r="F70" s="60"/>
      <c r="G70" s="38">
        <v>2.0529999999999999</v>
      </c>
      <c r="H70" s="38">
        <v>2.0529999999999999</v>
      </c>
      <c r="I70" s="38">
        <v>2.0529999999999999</v>
      </c>
      <c r="J70" s="38">
        <v>2.0529999999999999</v>
      </c>
      <c r="K70" s="38">
        <v>2.0529999999999999</v>
      </c>
      <c r="L70" s="38">
        <v>2.0529999999999999</v>
      </c>
      <c r="M70" s="38">
        <v>2.0529999999999999</v>
      </c>
      <c r="N70" s="9"/>
      <c r="O70" s="10"/>
      <c r="P70" s="10"/>
      <c r="Q70" s="10"/>
      <c r="R70" s="10"/>
      <c r="S70" s="10"/>
      <c r="T70" s="10"/>
      <c r="U70" s="10"/>
      <c r="AA70">
        <v>410</v>
      </c>
    </row>
    <row r="71" spans="5:27" ht="15.75" hidden="1" thickBot="1" x14ac:dyDescent="0.3">
      <c r="E71" s="35" t="s">
        <v>40</v>
      </c>
      <c r="F71" s="60"/>
      <c r="G71" s="38">
        <v>5.2110000000000004E-3</v>
      </c>
      <c r="H71" s="38">
        <v>5.2110000000000004E-3</v>
      </c>
      <c r="I71" s="38">
        <v>5.2110000000000004E-3</v>
      </c>
      <c r="J71" s="38">
        <v>5.2110000000000004E-3</v>
      </c>
      <c r="K71" s="38">
        <v>5.2110000000000004E-3</v>
      </c>
      <c r="L71" s="38">
        <v>5.2110000000000004E-3</v>
      </c>
      <c r="M71" s="38">
        <v>5.2110000000000004E-3</v>
      </c>
      <c r="N71" s="9"/>
      <c r="O71" s="10"/>
      <c r="P71" s="10"/>
      <c r="Q71" s="10"/>
      <c r="R71" s="10"/>
      <c r="S71" s="10"/>
      <c r="T71" s="10"/>
      <c r="U71" s="10"/>
      <c r="AA71">
        <v>415</v>
      </c>
    </row>
    <row r="72" spans="5:27" ht="15.75" hidden="1" thickBot="1" x14ac:dyDescent="0.3">
      <c r="E72" s="35" t="s">
        <v>41</v>
      </c>
      <c r="F72" s="60"/>
      <c r="G72" s="60">
        <f>SUM(G5^2*G71)*0.2</f>
        <v>149.21197954711471</v>
      </c>
      <c r="H72" s="60">
        <f t="shared" ref="H72:M72" si="35">SUM(H5^2*H71)*0.2</f>
        <v>66.316435354273196</v>
      </c>
      <c r="I72" s="60">
        <f t="shared" si="35"/>
        <v>37.302994886778677</v>
      </c>
      <c r="J72" s="60">
        <f t="shared" si="35"/>
        <v>16.579108838568299</v>
      </c>
      <c r="K72" s="60">
        <f t="shared" si="35"/>
        <v>9.3257487216946693</v>
      </c>
      <c r="L72" s="60">
        <f t="shared" si="35"/>
        <v>5.9684791818845877</v>
      </c>
      <c r="M72" s="60">
        <f t="shared" si="35"/>
        <v>4.1447772096420747</v>
      </c>
      <c r="N72" s="9"/>
      <c r="O72" s="10"/>
      <c r="P72" s="10"/>
      <c r="Q72" s="10"/>
      <c r="R72" s="10"/>
      <c r="S72" s="10"/>
      <c r="T72" s="10"/>
      <c r="U72" s="10"/>
      <c r="AA72">
        <v>420</v>
      </c>
    </row>
    <row r="73" spans="5:27" ht="15.75" thickBot="1" x14ac:dyDescent="0.3">
      <c r="E73" s="64" t="s">
        <v>42</v>
      </c>
      <c r="F73" s="65" t="s">
        <v>27</v>
      </c>
      <c r="G73" s="66">
        <f>G74</f>
        <v>2392.3301680058439</v>
      </c>
      <c r="H73" s="66">
        <f t="shared" ref="H73:M73" si="36">H74</f>
        <v>1074.3689635581529</v>
      </c>
      <c r="I73" s="66">
        <f t="shared" si="36"/>
        <v>613.08254200146098</v>
      </c>
      <c r="J73" s="66">
        <f t="shared" si="36"/>
        <v>283.59224088953823</v>
      </c>
      <c r="K73" s="66">
        <f t="shared" si="36"/>
        <v>168.27063550036524</v>
      </c>
      <c r="L73" s="66">
        <f t="shared" si="36"/>
        <v>114.89320672023375</v>
      </c>
      <c r="M73" s="66">
        <f t="shared" si="36"/>
        <v>85.898060222384558</v>
      </c>
      <c r="N73" s="67" t="s">
        <v>37</v>
      </c>
      <c r="O73" s="10"/>
      <c r="P73" s="10"/>
      <c r="Q73" s="10"/>
      <c r="R73" s="10"/>
      <c r="S73" s="10"/>
      <c r="T73" s="10"/>
      <c r="U73" s="10"/>
      <c r="AA73">
        <v>425</v>
      </c>
    </row>
    <row r="74" spans="5:27" ht="15.75" hidden="1" thickBot="1" x14ac:dyDescent="0.3">
      <c r="E74" t="s">
        <v>38</v>
      </c>
      <c r="G74" s="68">
        <f t="shared" ref="G74:M74" si="37">SUM((G77*1)/0.1)+20</f>
        <v>2392.3301680058439</v>
      </c>
      <c r="H74" s="68">
        <f t="shared" si="37"/>
        <v>1074.3689635581529</v>
      </c>
      <c r="I74" s="68">
        <f t="shared" si="37"/>
        <v>613.08254200146098</v>
      </c>
      <c r="J74" s="68">
        <f t="shared" si="37"/>
        <v>283.59224088953823</v>
      </c>
      <c r="K74" s="68">
        <f t="shared" si="37"/>
        <v>168.27063550036524</v>
      </c>
      <c r="L74" s="68">
        <f t="shared" si="37"/>
        <v>114.89320672023375</v>
      </c>
      <c r="M74">
        <f t="shared" si="37"/>
        <v>85.898060222384558</v>
      </c>
      <c r="N74" s="10"/>
      <c r="O74" s="10"/>
      <c r="P74" s="10"/>
      <c r="Q74" s="10"/>
      <c r="R74" s="10"/>
      <c r="S74" s="10"/>
      <c r="T74" s="10"/>
      <c r="U74" s="10"/>
      <c r="AA74">
        <v>430</v>
      </c>
    </row>
    <row r="75" spans="5:27" ht="15.75" hidden="1" thickBot="1" x14ac:dyDescent="0.3">
      <c r="E75" t="s">
        <v>39</v>
      </c>
      <c r="G75" s="68">
        <v>1.6279999999999999</v>
      </c>
      <c r="H75" s="68">
        <v>1.6279999999999999</v>
      </c>
      <c r="I75" s="68">
        <v>1.6279999999999999</v>
      </c>
      <c r="J75" s="68">
        <v>1.6279999999999999</v>
      </c>
      <c r="K75" s="68">
        <v>1.6279999999999999</v>
      </c>
      <c r="L75" s="68">
        <v>1.6279999999999999</v>
      </c>
      <c r="M75" s="68">
        <v>1.6279999999999999</v>
      </c>
      <c r="N75" s="10"/>
      <c r="O75" s="10"/>
      <c r="P75" s="10"/>
      <c r="Q75" s="10"/>
      <c r="R75" s="10"/>
      <c r="S75" s="10"/>
      <c r="T75" s="10"/>
      <c r="U75" s="10"/>
      <c r="AA75">
        <v>435</v>
      </c>
    </row>
    <row r="76" spans="5:27" ht="15.75" hidden="1" thickBot="1" x14ac:dyDescent="0.3">
      <c r="E76" t="s">
        <v>40</v>
      </c>
      <c r="G76" s="68">
        <v>8.2850000000000007E-3</v>
      </c>
      <c r="H76" s="68">
        <v>8.2850000000000007E-3</v>
      </c>
      <c r="I76" s="68">
        <v>8.2850000000000007E-3</v>
      </c>
      <c r="J76" s="68">
        <v>8.2850000000000007E-3</v>
      </c>
      <c r="K76" s="68">
        <v>8.2850000000000007E-3</v>
      </c>
      <c r="L76" s="68">
        <v>8.2850000000000007E-3</v>
      </c>
      <c r="M76" s="68">
        <v>8.2850000000000007E-3</v>
      </c>
      <c r="N76" s="10"/>
      <c r="O76" s="10"/>
      <c r="P76" s="10"/>
      <c r="Q76" s="10"/>
      <c r="R76" s="10"/>
      <c r="S76" s="10"/>
      <c r="T76" s="10"/>
      <c r="U76" s="10"/>
      <c r="AA76">
        <v>440</v>
      </c>
    </row>
    <row r="77" spans="5:27" ht="15.75" hidden="1" thickBot="1" x14ac:dyDescent="0.3">
      <c r="E77" t="s">
        <v>41</v>
      </c>
      <c r="G77">
        <f t="shared" ref="G77:M77" si="38">SUM(G5^2*G76)*0.2</f>
        <v>237.23301680058441</v>
      </c>
      <c r="H77">
        <f t="shared" si="38"/>
        <v>105.43689635581529</v>
      </c>
      <c r="I77">
        <f t="shared" si="38"/>
        <v>59.308254200146102</v>
      </c>
      <c r="J77">
        <f t="shared" si="38"/>
        <v>26.359224088953823</v>
      </c>
      <c r="K77">
        <f t="shared" si="38"/>
        <v>14.827063550036526</v>
      </c>
      <c r="L77">
        <f t="shared" si="38"/>
        <v>9.4893206720233749</v>
      </c>
      <c r="M77">
        <f t="shared" si="38"/>
        <v>6.5898060222384558</v>
      </c>
      <c r="AA77">
        <v>445</v>
      </c>
    </row>
    <row r="78" spans="5:27" ht="15.75" hidden="1" thickBot="1" x14ac:dyDescent="0.3"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AA78">
        <v>450</v>
      </c>
    </row>
    <row r="79" spans="5:27" ht="15.75" thickBot="1" x14ac:dyDescent="0.3">
      <c r="E79" s="43" t="s">
        <v>43</v>
      </c>
      <c r="F79" s="57" t="s">
        <v>14</v>
      </c>
      <c r="G79" s="58">
        <f t="shared" ref="G79:M79" si="39">G80</f>
        <v>581.79985390796196</v>
      </c>
      <c r="H79" s="58">
        <f t="shared" si="39"/>
        <v>269.68882395909418</v>
      </c>
      <c r="I79" s="58">
        <f t="shared" si="39"/>
        <v>160.44996347699049</v>
      </c>
      <c r="J79" s="58">
        <f t="shared" si="39"/>
        <v>82.422205989773545</v>
      </c>
      <c r="K79" s="58">
        <f t="shared" si="39"/>
        <v>55.112490869247623</v>
      </c>
      <c r="L79" s="58">
        <f t="shared" si="39"/>
        <v>42.471994156318473</v>
      </c>
      <c r="M79" s="58">
        <f t="shared" si="39"/>
        <v>35.605551497443386</v>
      </c>
      <c r="N79" s="59" t="s">
        <v>37</v>
      </c>
      <c r="O79" s="10"/>
      <c r="P79" s="10"/>
      <c r="Q79" s="10"/>
      <c r="R79" s="10"/>
      <c r="S79" s="10"/>
      <c r="T79" s="10"/>
      <c r="U79" s="10"/>
      <c r="AA79">
        <v>455</v>
      </c>
    </row>
    <row r="80" spans="5:27" ht="15.75" hidden="1" thickBot="1" x14ac:dyDescent="0.3">
      <c r="E80" s="35" t="s">
        <v>38</v>
      </c>
      <c r="F80" s="60"/>
      <c r="G80" s="38">
        <f t="shared" ref="G80:M80" si="40">SUM((G83*1)/0.1)+20</f>
        <v>581.79985390796196</v>
      </c>
      <c r="H80" s="38">
        <f t="shared" si="40"/>
        <v>269.68882395909418</v>
      </c>
      <c r="I80" s="38">
        <f t="shared" si="40"/>
        <v>160.44996347699049</v>
      </c>
      <c r="J80" s="38">
        <f t="shared" si="40"/>
        <v>82.422205989773545</v>
      </c>
      <c r="K80" s="38">
        <f t="shared" si="40"/>
        <v>55.112490869247623</v>
      </c>
      <c r="L80" s="38">
        <f t="shared" si="40"/>
        <v>42.471994156318473</v>
      </c>
      <c r="M80" s="60">
        <f t="shared" si="40"/>
        <v>35.605551497443386</v>
      </c>
      <c r="N80" s="9"/>
      <c r="O80" s="10"/>
      <c r="P80" s="10"/>
      <c r="Q80" s="10"/>
      <c r="R80" s="10"/>
      <c r="S80" s="10"/>
      <c r="T80" s="10"/>
      <c r="U80" s="10"/>
      <c r="AA80">
        <v>460</v>
      </c>
    </row>
    <row r="81" spans="5:27" ht="15.75" hidden="1" thickBot="1" x14ac:dyDescent="0.3">
      <c r="E81" s="35" t="s">
        <v>39</v>
      </c>
      <c r="F81" s="60"/>
      <c r="G81" s="38">
        <v>4.1150000000000002</v>
      </c>
      <c r="H81" s="38">
        <v>4.1150000000000002</v>
      </c>
      <c r="I81" s="38">
        <v>4.1150000000000002</v>
      </c>
      <c r="J81" s="38">
        <v>4.1150000000000002</v>
      </c>
      <c r="K81" s="38">
        <v>4.1150000000000002</v>
      </c>
      <c r="L81" s="38">
        <v>4.1150000000000002</v>
      </c>
      <c r="M81" s="38">
        <v>4.1150000000000002</v>
      </c>
      <c r="N81" s="9"/>
      <c r="O81" s="10"/>
      <c r="P81" s="10"/>
      <c r="Q81" s="10"/>
      <c r="R81" s="10"/>
      <c r="S81" s="10"/>
      <c r="T81" s="10"/>
      <c r="U81" s="10"/>
      <c r="AA81">
        <v>465</v>
      </c>
    </row>
    <row r="82" spans="5:27" ht="15.75" hidden="1" thickBot="1" x14ac:dyDescent="0.3">
      <c r="E82" s="35" t="s">
        <v>40</v>
      </c>
      <c r="F82" s="60"/>
      <c r="G82" s="38">
        <v>1.3079999999999999E-3</v>
      </c>
      <c r="H82" s="38">
        <v>1.3079999999999999E-3</v>
      </c>
      <c r="I82" s="38">
        <v>1.3079999999999999E-3</v>
      </c>
      <c r="J82" s="38">
        <v>1.3079999999999999E-3</v>
      </c>
      <c r="K82" s="38">
        <v>1.3079999999999999E-3</v>
      </c>
      <c r="L82" s="38">
        <v>1.3079999999999999E-3</v>
      </c>
      <c r="M82" s="38">
        <v>1.3079999999999999E-3</v>
      </c>
      <c r="N82" s="9"/>
      <c r="O82" s="10"/>
      <c r="P82" s="10"/>
      <c r="Q82" s="10"/>
      <c r="R82" s="10"/>
      <c r="S82" s="10"/>
      <c r="T82" s="10"/>
      <c r="U82" s="10"/>
      <c r="AA82">
        <v>470</v>
      </c>
    </row>
    <row r="83" spans="5:27" ht="15.75" hidden="1" thickBot="1" x14ac:dyDescent="0.3">
      <c r="E83" s="35" t="s">
        <v>41</v>
      </c>
      <c r="F83" s="60"/>
      <c r="G83" s="60">
        <f>SUM(G5^2*G82)*0.3</f>
        <v>56.179985390796197</v>
      </c>
      <c r="H83" s="60">
        <f t="shared" ref="H83:M83" si="41">SUM(H5^2*H82)*0.3</f>
        <v>24.968882395909421</v>
      </c>
      <c r="I83" s="60">
        <f t="shared" si="41"/>
        <v>14.044996347699049</v>
      </c>
      <c r="J83" s="60">
        <f t="shared" si="41"/>
        <v>6.2422205989773554</v>
      </c>
      <c r="K83" s="60">
        <f t="shared" si="41"/>
        <v>3.5112490869247623</v>
      </c>
      <c r="L83" s="60">
        <f t="shared" si="41"/>
        <v>2.2471994156318478</v>
      </c>
      <c r="M83" s="60">
        <f t="shared" si="41"/>
        <v>1.5605551497443388</v>
      </c>
      <c r="N83" s="9"/>
      <c r="O83" s="10"/>
      <c r="P83" s="10"/>
      <c r="Q83" s="10"/>
      <c r="R83" s="10"/>
      <c r="S83" s="10"/>
      <c r="T83" s="10"/>
      <c r="U83" s="10"/>
      <c r="AA83">
        <v>475</v>
      </c>
    </row>
    <row r="84" spans="5:27" ht="15.75" thickBot="1" x14ac:dyDescent="0.3">
      <c r="E84" s="43" t="s">
        <v>43</v>
      </c>
      <c r="F84" s="57" t="s">
        <v>19</v>
      </c>
      <c r="G84" s="58">
        <f t="shared" ref="G84:M84" si="42">G85</f>
        <v>909.51643535427309</v>
      </c>
      <c r="H84" s="58">
        <f t="shared" si="42"/>
        <v>415.34063793523251</v>
      </c>
      <c r="I84" s="58">
        <f t="shared" si="42"/>
        <v>242.37910883856827</v>
      </c>
      <c r="J84" s="58">
        <f t="shared" si="42"/>
        <v>118.83515948380813</v>
      </c>
      <c r="K84" s="58">
        <f t="shared" si="42"/>
        <v>75.594777209642075</v>
      </c>
      <c r="L84" s="58">
        <f t="shared" si="42"/>
        <v>55.580657414170922</v>
      </c>
      <c r="M84" s="58">
        <f t="shared" si="42"/>
        <v>44.708789870952032</v>
      </c>
      <c r="N84" s="59" t="s">
        <v>37</v>
      </c>
      <c r="O84" s="10"/>
      <c r="P84" s="10"/>
      <c r="Q84" s="10"/>
      <c r="R84" s="10"/>
      <c r="S84" s="10"/>
      <c r="T84" s="10"/>
      <c r="U84" s="10"/>
      <c r="AA84">
        <v>480</v>
      </c>
    </row>
    <row r="85" spans="5:27" ht="15.75" hidden="1" thickBot="1" x14ac:dyDescent="0.3">
      <c r="E85" s="35" t="s">
        <v>38</v>
      </c>
      <c r="F85" s="60"/>
      <c r="G85" s="38">
        <f t="shared" ref="G85:M85" si="43">SUM((G88*1)/0.1)+20</f>
        <v>909.51643535427309</v>
      </c>
      <c r="H85" s="38">
        <f t="shared" si="43"/>
        <v>415.34063793523251</v>
      </c>
      <c r="I85" s="38">
        <f t="shared" si="43"/>
        <v>242.37910883856827</v>
      </c>
      <c r="J85" s="38">
        <f t="shared" si="43"/>
        <v>118.83515948380813</v>
      </c>
      <c r="K85" s="38">
        <f t="shared" si="43"/>
        <v>75.594777209642075</v>
      </c>
      <c r="L85" s="38">
        <f t="shared" si="43"/>
        <v>55.580657414170922</v>
      </c>
      <c r="M85" s="60">
        <f t="shared" si="43"/>
        <v>44.708789870952032</v>
      </c>
      <c r="N85" s="9"/>
      <c r="O85" s="10"/>
      <c r="P85" s="10"/>
      <c r="Q85" s="10"/>
      <c r="R85" s="10"/>
      <c r="S85" s="10"/>
      <c r="T85" s="10"/>
      <c r="U85" s="10"/>
      <c r="AA85">
        <v>485</v>
      </c>
    </row>
    <row r="86" spans="5:27" ht="15.75" hidden="1" thickBot="1" x14ac:dyDescent="0.3">
      <c r="E86" s="35" t="s">
        <v>39</v>
      </c>
      <c r="F86" s="60"/>
      <c r="G86" s="38">
        <v>3.2639999999999998</v>
      </c>
      <c r="H86" s="38">
        <v>3.2639999999999998</v>
      </c>
      <c r="I86" s="38">
        <v>3.2639999999999998</v>
      </c>
      <c r="J86" s="38">
        <v>3.2639999999999998</v>
      </c>
      <c r="K86" s="38">
        <v>3.2639999999999998</v>
      </c>
      <c r="L86" s="38">
        <v>3.2639999999999998</v>
      </c>
      <c r="M86" s="38">
        <v>3.2639999999999998</v>
      </c>
      <c r="N86" s="9"/>
      <c r="O86" s="10"/>
      <c r="P86" s="10"/>
      <c r="Q86" s="10"/>
      <c r="R86" s="10"/>
      <c r="S86" s="10"/>
      <c r="T86" s="10"/>
      <c r="U86" s="10"/>
      <c r="AA86">
        <v>490</v>
      </c>
    </row>
    <row r="87" spans="5:27" ht="15.75" hidden="1" thickBot="1" x14ac:dyDescent="0.3">
      <c r="E87" s="35" t="s">
        <v>40</v>
      </c>
      <c r="F87" s="60"/>
      <c r="G87" s="38">
        <v>2.0709999999999999E-3</v>
      </c>
      <c r="H87" s="38">
        <v>2.0709999999999999E-3</v>
      </c>
      <c r="I87" s="38">
        <v>2.0709999999999999E-3</v>
      </c>
      <c r="J87" s="38">
        <v>2.0709999999999999E-3</v>
      </c>
      <c r="K87" s="38">
        <v>2.0709999999999999E-3</v>
      </c>
      <c r="L87" s="38">
        <v>2.0709999999999999E-3</v>
      </c>
      <c r="M87" s="38">
        <v>2.0709999999999999E-3</v>
      </c>
      <c r="N87" s="9"/>
      <c r="O87" s="10"/>
      <c r="P87" s="10"/>
      <c r="Q87" s="10"/>
      <c r="R87" s="10"/>
      <c r="S87" s="10"/>
      <c r="T87" s="10"/>
      <c r="U87" s="10"/>
      <c r="AA87">
        <v>495</v>
      </c>
    </row>
    <row r="88" spans="5:27" ht="15.75" hidden="1" thickBot="1" x14ac:dyDescent="0.3">
      <c r="E88" s="35" t="s">
        <v>41</v>
      </c>
      <c r="F88" s="60"/>
      <c r="G88" s="60">
        <f>SUM(G5^2*G87)*0.3</f>
        <v>88.951643535427309</v>
      </c>
      <c r="H88" s="60">
        <f t="shared" ref="H88:M88" si="44">SUM(H5^2*H87)*0.3</f>
        <v>39.534063793523252</v>
      </c>
      <c r="I88" s="60">
        <f t="shared" si="44"/>
        <v>22.237910883856827</v>
      </c>
      <c r="J88" s="60">
        <f t="shared" si="44"/>
        <v>9.883515948380813</v>
      </c>
      <c r="K88" s="60">
        <f t="shared" si="44"/>
        <v>5.5594777209642068</v>
      </c>
      <c r="L88" s="60">
        <f t="shared" si="44"/>
        <v>3.5580657414170922</v>
      </c>
      <c r="M88" s="60">
        <f t="shared" si="44"/>
        <v>2.4708789870952033</v>
      </c>
      <c r="N88" s="9"/>
      <c r="O88" s="10"/>
      <c r="P88" s="10"/>
      <c r="Q88" s="10"/>
      <c r="R88" s="10"/>
      <c r="S88" s="10"/>
      <c r="T88" s="10"/>
      <c r="U88" s="10"/>
      <c r="AA88">
        <v>500</v>
      </c>
    </row>
    <row r="89" spans="5:27" x14ac:dyDescent="0.25">
      <c r="E89" s="43" t="s">
        <v>43</v>
      </c>
      <c r="F89" s="57" t="s">
        <v>24</v>
      </c>
      <c r="G89" s="58">
        <f t="shared" ref="G89:M89" si="45">G90</f>
        <v>1428.7947406866324</v>
      </c>
      <c r="H89" s="58">
        <f t="shared" si="45"/>
        <v>646.13099586072553</v>
      </c>
      <c r="I89" s="58">
        <f t="shared" si="45"/>
        <v>372.1986851716581</v>
      </c>
      <c r="J89" s="58">
        <f t="shared" si="45"/>
        <v>176.53274896518138</v>
      </c>
      <c r="K89" s="58">
        <f t="shared" si="45"/>
        <v>108.04967129291452</v>
      </c>
      <c r="L89" s="58">
        <f t="shared" si="45"/>
        <v>76.351789627465294</v>
      </c>
      <c r="M89" s="58">
        <f t="shared" si="45"/>
        <v>59.133187241295346</v>
      </c>
      <c r="N89" s="59" t="s">
        <v>37</v>
      </c>
      <c r="O89" s="10"/>
      <c r="P89" s="10"/>
      <c r="Q89" s="10"/>
      <c r="R89" s="10"/>
      <c r="S89" s="10"/>
      <c r="T89" s="10"/>
      <c r="U89" s="10"/>
      <c r="AA89">
        <v>505</v>
      </c>
    </row>
    <row r="90" spans="5:27" hidden="1" x14ac:dyDescent="0.25">
      <c r="E90" s="35" t="s">
        <v>38</v>
      </c>
      <c r="F90" s="60"/>
      <c r="G90" s="38">
        <f t="shared" ref="G90:M90" si="46">SUM((G93*1)/0.1)+20</f>
        <v>1428.7947406866324</v>
      </c>
      <c r="H90" s="38">
        <f t="shared" si="46"/>
        <v>646.13099586072553</v>
      </c>
      <c r="I90" s="38">
        <f t="shared" si="46"/>
        <v>372.1986851716581</v>
      </c>
      <c r="J90" s="38">
        <f t="shared" si="46"/>
        <v>176.53274896518138</v>
      </c>
      <c r="K90" s="38">
        <f t="shared" si="46"/>
        <v>108.04967129291452</v>
      </c>
      <c r="L90" s="38">
        <f t="shared" si="46"/>
        <v>76.351789627465294</v>
      </c>
      <c r="M90" s="60">
        <f t="shared" si="46"/>
        <v>59.133187241295346</v>
      </c>
      <c r="N90" s="9"/>
      <c r="O90" s="10"/>
      <c r="P90" s="10"/>
      <c r="Q90" s="10"/>
      <c r="R90" s="10"/>
      <c r="S90" s="10"/>
      <c r="T90" s="10"/>
      <c r="U90" s="10"/>
      <c r="AA90">
        <v>510</v>
      </c>
    </row>
    <row r="91" spans="5:27" hidden="1" x14ac:dyDescent="0.25">
      <c r="E91" s="35" t="s">
        <v>39</v>
      </c>
      <c r="F91" s="60"/>
      <c r="G91" s="38">
        <v>2.5880000000000001</v>
      </c>
      <c r="H91" s="38">
        <v>2.5880000000000001</v>
      </c>
      <c r="I91" s="38">
        <v>2.5880000000000001</v>
      </c>
      <c r="J91" s="38">
        <v>2.5880000000000001</v>
      </c>
      <c r="K91" s="38">
        <v>2.5880000000000001</v>
      </c>
      <c r="L91" s="38">
        <v>2.5880000000000001</v>
      </c>
      <c r="M91" s="60">
        <v>2.5880000000000001</v>
      </c>
      <c r="N91" s="9"/>
      <c r="O91" s="10"/>
      <c r="P91" s="10"/>
      <c r="Q91" s="10"/>
      <c r="R91" s="10"/>
      <c r="S91" s="10"/>
      <c r="T91" s="10"/>
      <c r="U91" s="10"/>
      <c r="AA91">
        <v>515</v>
      </c>
    </row>
    <row r="92" spans="5:27" hidden="1" x14ac:dyDescent="0.25">
      <c r="E92" s="35" t="s">
        <v>40</v>
      </c>
      <c r="F92" s="60"/>
      <c r="G92" s="38">
        <v>3.2799999999999999E-3</v>
      </c>
      <c r="H92" s="38">
        <v>3.2799999999999999E-3</v>
      </c>
      <c r="I92" s="38">
        <v>3.2799999999999999E-3</v>
      </c>
      <c r="J92" s="38">
        <v>3.2799999999999999E-3</v>
      </c>
      <c r="K92" s="38">
        <v>3.2799999999999999E-3</v>
      </c>
      <c r="L92" s="38">
        <v>3.2799999999999999E-3</v>
      </c>
      <c r="M92" s="60">
        <v>3.2799999999999999E-3</v>
      </c>
      <c r="N92" s="9"/>
      <c r="O92" s="10"/>
      <c r="P92" s="10"/>
      <c r="Q92" s="10"/>
      <c r="R92" s="10"/>
      <c r="S92" s="10"/>
      <c r="T92" s="10"/>
      <c r="U92" s="10"/>
      <c r="AA92">
        <v>520</v>
      </c>
    </row>
    <row r="93" spans="5:27" hidden="1" x14ac:dyDescent="0.25">
      <c r="E93" s="35" t="s">
        <v>41</v>
      </c>
      <c r="F93" s="60"/>
      <c r="G93" s="60">
        <f>SUM(G5^2*G92)*0.3</f>
        <v>140.87947406866326</v>
      </c>
      <c r="H93" s="60">
        <f t="shared" ref="H93:M93" si="47">SUM(H5^2*H92)*0.3</f>
        <v>62.613099586072558</v>
      </c>
      <c r="I93" s="60">
        <f t="shared" si="47"/>
        <v>35.219868517165814</v>
      </c>
      <c r="J93" s="60">
        <f t="shared" si="47"/>
        <v>15.653274896518139</v>
      </c>
      <c r="K93" s="60">
        <f t="shared" si="47"/>
        <v>8.8049671292914535</v>
      </c>
      <c r="L93" s="60">
        <f t="shared" si="47"/>
        <v>5.6351789627465294</v>
      </c>
      <c r="M93" s="60">
        <f t="shared" si="47"/>
        <v>3.9133187241295349</v>
      </c>
      <c r="N93" s="9"/>
      <c r="O93" s="10"/>
      <c r="P93" s="10"/>
      <c r="Q93" s="10"/>
      <c r="R93" s="10"/>
      <c r="S93" s="10"/>
      <c r="T93" s="10"/>
      <c r="U93" s="10"/>
      <c r="AA93">
        <v>525</v>
      </c>
    </row>
    <row r="94" spans="5:27" x14ac:dyDescent="0.25">
      <c r="E94" s="35" t="s">
        <v>43</v>
      </c>
      <c r="F94" s="60" t="s">
        <v>26</v>
      </c>
      <c r="G94" s="63">
        <f t="shared" ref="G94:M94" si="48">G95</f>
        <v>2258.17969320672</v>
      </c>
      <c r="H94" s="63">
        <f t="shared" si="48"/>
        <v>1014.746530314098</v>
      </c>
      <c r="I94" s="63">
        <f t="shared" si="48"/>
        <v>579.54492330168</v>
      </c>
      <c r="J94" s="63">
        <f t="shared" si="48"/>
        <v>268.6866325785245</v>
      </c>
      <c r="K94" s="63">
        <f t="shared" si="48"/>
        <v>159.88623082542</v>
      </c>
      <c r="L94" s="63">
        <f t="shared" si="48"/>
        <v>109.5271877282688</v>
      </c>
      <c r="M94" s="63">
        <f t="shared" si="48"/>
        <v>82.171658144631124</v>
      </c>
      <c r="N94" s="9" t="s">
        <v>37</v>
      </c>
      <c r="O94" s="10"/>
      <c r="P94" s="10"/>
      <c r="Q94" s="10"/>
      <c r="R94" s="10"/>
      <c r="S94" s="10"/>
      <c r="T94" s="10"/>
      <c r="U94" s="10"/>
      <c r="AA94">
        <v>530</v>
      </c>
    </row>
    <row r="95" spans="5:27" hidden="1" x14ac:dyDescent="0.25">
      <c r="E95" s="35" t="s">
        <v>38</v>
      </c>
      <c r="F95" s="60"/>
      <c r="G95" s="38">
        <f t="shared" ref="G95:M95" si="49">SUM((G98*1)/0.1)+20</f>
        <v>2258.17969320672</v>
      </c>
      <c r="H95" s="38">
        <f t="shared" si="49"/>
        <v>1014.746530314098</v>
      </c>
      <c r="I95" s="38">
        <f t="shared" si="49"/>
        <v>579.54492330168</v>
      </c>
      <c r="J95" s="38">
        <f t="shared" si="49"/>
        <v>268.6866325785245</v>
      </c>
      <c r="K95" s="38">
        <f t="shared" si="49"/>
        <v>159.88623082542</v>
      </c>
      <c r="L95" s="38">
        <f t="shared" si="49"/>
        <v>109.5271877282688</v>
      </c>
      <c r="M95" s="60">
        <f t="shared" si="49"/>
        <v>82.171658144631124</v>
      </c>
      <c r="N95" s="9"/>
      <c r="O95" s="10"/>
      <c r="P95" s="10"/>
      <c r="Q95" s="10"/>
      <c r="R95" s="10"/>
      <c r="S95" s="10"/>
      <c r="T95" s="10"/>
      <c r="U95" s="10"/>
      <c r="AA95">
        <v>535</v>
      </c>
    </row>
    <row r="96" spans="5:27" hidden="1" x14ac:dyDescent="0.25">
      <c r="E96" s="35" t="s">
        <v>39</v>
      </c>
      <c r="F96" s="60"/>
      <c r="G96" s="38">
        <v>2.0529999999999999</v>
      </c>
      <c r="H96" s="38">
        <v>2.0529999999999999</v>
      </c>
      <c r="I96" s="38">
        <v>2.0529999999999999</v>
      </c>
      <c r="J96" s="38">
        <v>2.0529999999999999</v>
      </c>
      <c r="K96" s="38">
        <v>2.0529999999999999</v>
      </c>
      <c r="L96" s="38">
        <v>2.0529999999999999</v>
      </c>
      <c r="M96" s="38">
        <v>2.0529999999999999</v>
      </c>
      <c r="N96" s="9"/>
      <c r="O96" s="10"/>
      <c r="P96" s="10"/>
      <c r="Q96" s="10"/>
      <c r="R96" s="10"/>
      <c r="S96" s="10"/>
      <c r="T96" s="10"/>
      <c r="U96" s="10"/>
      <c r="AA96">
        <v>540</v>
      </c>
    </row>
    <row r="97" spans="5:27" hidden="1" x14ac:dyDescent="0.25">
      <c r="E97" s="35" t="s">
        <v>40</v>
      </c>
      <c r="F97" s="60"/>
      <c r="G97" s="38">
        <v>5.2110000000000004E-3</v>
      </c>
      <c r="H97" s="38">
        <v>5.2110000000000004E-3</v>
      </c>
      <c r="I97" s="38">
        <v>5.2110000000000004E-3</v>
      </c>
      <c r="J97" s="38">
        <v>5.2110000000000004E-3</v>
      </c>
      <c r="K97" s="38">
        <v>5.2110000000000004E-3</v>
      </c>
      <c r="L97" s="38">
        <v>5.2110000000000004E-3</v>
      </c>
      <c r="M97" s="38">
        <v>5.2110000000000004E-3</v>
      </c>
      <c r="N97" s="9"/>
      <c r="O97" s="10"/>
      <c r="P97" s="10"/>
      <c r="Q97" s="10"/>
      <c r="R97" s="10"/>
      <c r="S97" s="10"/>
      <c r="T97" s="10"/>
      <c r="U97" s="10"/>
      <c r="AA97">
        <v>545</v>
      </c>
    </row>
    <row r="98" spans="5:27" hidden="1" x14ac:dyDescent="0.25">
      <c r="E98" s="35" t="s">
        <v>41</v>
      </c>
      <c r="F98" s="60"/>
      <c r="G98" s="60">
        <f>SUM(G5^2*G97)*0.3</f>
        <v>223.81796932067203</v>
      </c>
      <c r="H98" s="60">
        <f t="shared" ref="H98:M98" si="50">SUM(H5^2*H97)*0.3</f>
        <v>99.474653031409801</v>
      </c>
      <c r="I98" s="60">
        <f t="shared" si="50"/>
        <v>55.954492330168009</v>
      </c>
      <c r="J98" s="60">
        <f t="shared" si="50"/>
        <v>24.86866325785245</v>
      </c>
      <c r="K98" s="60">
        <f t="shared" si="50"/>
        <v>13.988623082542002</v>
      </c>
      <c r="L98" s="60">
        <f t="shared" si="50"/>
        <v>8.9527187728268807</v>
      </c>
      <c r="M98" s="60">
        <f t="shared" si="50"/>
        <v>6.2171658144631126</v>
      </c>
      <c r="N98" s="9"/>
      <c r="O98" s="10"/>
      <c r="P98" s="10"/>
      <c r="Q98" s="10"/>
      <c r="R98" s="10"/>
      <c r="S98" s="10"/>
      <c r="T98" s="10"/>
      <c r="U98" s="10"/>
      <c r="AA98">
        <v>550</v>
      </c>
    </row>
    <row r="99" spans="5:27" ht="15.75" thickBot="1" x14ac:dyDescent="0.3">
      <c r="E99" s="39" t="s">
        <v>43</v>
      </c>
      <c r="F99" s="65" t="s">
        <v>27</v>
      </c>
      <c r="G99" s="66">
        <f>G100</f>
        <v>3578.4952520087659</v>
      </c>
      <c r="H99" s="66">
        <f t="shared" ref="H99:M99" si="51">H100</f>
        <v>1601.5534453372293</v>
      </c>
      <c r="I99" s="66">
        <f t="shared" si="51"/>
        <v>909.62381300219147</v>
      </c>
      <c r="J99" s="66">
        <f t="shared" si="51"/>
        <v>415.38836133430732</v>
      </c>
      <c r="K99" s="66">
        <f t="shared" si="51"/>
        <v>242.40595325054787</v>
      </c>
      <c r="L99" s="66">
        <f t="shared" si="51"/>
        <v>162.33981008035062</v>
      </c>
      <c r="M99" s="66">
        <f t="shared" si="51"/>
        <v>118.84709033357683</v>
      </c>
      <c r="N99" s="67" t="s">
        <v>37</v>
      </c>
      <c r="O99" s="10"/>
      <c r="P99" s="10"/>
      <c r="Q99" s="10"/>
      <c r="R99" s="10"/>
      <c r="S99" s="10"/>
      <c r="T99" s="10"/>
      <c r="U99" s="10"/>
      <c r="AA99">
        <v>555</v>
      </c>
    </row>
    <row r="100" spans="5:27" ht="15.75" hidden="1" thickBot="1" x14ac:dyDescent="0.3">
      <c r="E100" t="s">
        <v>38</v>
      </c>
      <c r="G100" s="38">
        <f t="shared" ref="G100:M100" si="52">SUM((G103*1)/0.1)+20</f>
        <v>3578.4952520087659</v>
      </c>
      <c r="H100" s="38">
        <f t="shared" si="52"/>
        <v>1601.5534453372293</v>
      </c>
      <c r="I100" s="38">
        <f t="shared" si="52"/>
        <v>909.62381300219147</v>
      </c>
      <c r="J100" s="38">
        <f t="shared" si="52"/>
        <v>415.38836133430732</v>
      </c>
      <c r="K100" s="38">
        <f t="shared" si="52"/>
        <v>242.40595325054787</v>
      </c>
      <c r="L100" s="38">
        <f t="shared" si="52"/>
        <v>162.33981008035062</v>
      </c>
      <c r="M100" s="38">
        <f t="shared" si="52"/>
        <v>118.84709033357683</v>
      </c>
      <c r="AA100">
        <v>560</v>
      </c>
    </row>
    <row r="101" spans="5:27" ht="15.75" hidden="1" thickBot="1" x14ac:dyDescent="0.3">
      <c r="E101" t="s">
        <v>39</v>
      </c>
      <c r="G101" s="68">
        <v>1.6279999999999999</v>
      </c>
      <c r="H101" s="68">
        <v>1.6279999999999999</v>
      </c>
      <c r="I101" s="68">
        <v>1.6279999999999999</v>
      </c>
      <c r="J101" s="68">
        <v>1.6279999999999999</v>
      </c>
      <c r="K101" s="68">
        <v>1.6279999999999999</v>
      </c>
      <c r="L101" s="68">
        <v>1.6279999999999999</v>
      </c>
      <c r="M101" s="68">
        <v>1.6279999999999999</v>
      </c>
      <c r="AA101">
        <v>565</v>
      </c>
    </row>
    <row r="102" spans="5:27" ht="15.75" hidden="1" thickBot="1" x14ac:dyDescent="0.3">
      <c r="E102" t="s">
        <v>40</v>
      </c>
      <c r="G102" s="68">
        <v>8.2850000000000007E-3</v>
      </c>
      <c r="H102" s="68">
        <v>8.2850000000000007E-3</v>
      </c>
      <c r="I102" s="68">
        <v>8.2850000000000007E-3</v>
      </c>
      <c r="J102" s="68">
        <v>8.2850000000000007E-3</v>
      </c>
      <c r="K102" s="68">
        <v>8.2850000000000007E-3</v>
      </c>
      <c r="L102" s="68">
        <v>8.2850000000000007E-3</v>
      </c>
      <c r="M102" s="68">
        <v>8.2850000000000007E-3</v>
      </c>
      <c r="AA102">
        <v>570</v>
      </c>
    </row>
    <row r="103" spans="5:27" ht="15.75" hidden="1" thickBot="1" x14ac:dyDescent="0.3">
      <c r="E103" t="s">
        <v>41</v>
      </c>
      <c r="G103" s="60">
        <f>SUM(G5^2*G102)*0.3</f>
        <v>355.8495252008766</v>
      </c>
      <c r="H103" s="60">
        <f t="shared" ref="H103:M103" si="53">SUM(H5^2*H102)*0.3</f>
        <v>158.15534453372294</v>
      </c>
      <c r="I103" s="60">
        <f t="shared" si="53"/>
        <v>88.96238130021915</v>
      </c>
      <c r="J103" s="60">
        <f t="shared" si="53"/>
        <v>39.538836133430735</v>
      </c>
      <c r="K103" s="60">
        <f t="shared" si="53"/>
        <v>22.240595325054787</v>
      </c>
      <c r="L103" s="60">
        <f t="shared" si="53"/>
        <v>14.233981008035062</v>
      </c>
      <c r="M103" s="60">
        <f t="shared" si="53"/>
        <v>9.8847090333576837</v>
      </c>
      <c r="AA103">
        <v>575</v>
      </c>
    </row>
    <row r="104" spans="5:27" ht="15.75" hidden="1" thickBot="1" x14ac:dyDescent="0.3">
      <c r="AA104">
        <v>580</v>
      </c>
    </row>
    <row r="105" spans="5:27" ht="15.75" thickBot="1" x14ac:dyDescent="0.3">
      <c r="E105" s="43" t="s">
        <v>44</v>
      </c>
      <c r="F105" s="57" t="s">
        <v>14</v>
      </c>
      <c r="G105" s="58">
        <f t="shared" ref="G105:M105" si="54">G106</f>
        <v>1143.5997078159239</v>
      </c>
      <c r="H105" s="58">
        <f t="shared" si="54"/>
        <v>519.37764791818836</v>
      </c>
      <c r="I105" s="58">
        <f t="shared" si="54"/>
        <v>300.89992695398098</v>
      </c>
      <c r="J105" s="58">
        <f t="shared" si="54"/>
        <v>144.84441197954709</v>
      </c>
      <c r="K105" s="58">
        <f t="shared" si="54"/>
        <v>90.224981738495245</v>
      </c>
      <c r="L105" s="58">
        <f t="shared" si="54"/>
        <v>64.943988312636947</v>
      </c>
      <c r="M105" s="58">
        <f t="shared" si="54"/>
        <v>51.211102994886772</v>
      </c>
      <c r="N105" s="59" t="s">
        <v>37</v>
      </c>
      <c r="O105" s="10"/>
      <c r="P105" s="10"/>
      <c r="Q105" s="10"/>
      <c r="R105" s="10"/>
      <c r="S105" s="10"/>
      <c r="T105" s="10"/>
      <c r="U105" s="10"/>
      <c r="AA105">
        <v>585</v>
      </c>
    </row>
    <row r="106" spans="5:27" ht="15.75" hidden="1" thickBot="1" x14ac:dyDescent="0.3">
      <c r="E106" s="35" t="s">
        <v>38</v>
      </c>
      <c r="F106" s="60"/>
      <c r="G106" s="38">
        <f t="shared" ref="G106:M106" si="55">SUM((G109*1)/0.1)+20</f>
        <v>1143.5997078159239</v>
      </c>
      <c r="H106" s="38">
        <f t="shared" si="55"/>
        <v>519.37764791818836</v>
      </c>
      <c r="I106" s="38">
        <f t="shared" si="55"/>
        <v>300.89992695398098</v>
      </c>
      <c r="J106" s="38">
        <f t="shared" si="55"/>
        <v>144.84441197954709</v>
      </c>
      <c r="K106" s="38">
        <f t="shared" si="55"/>
        <v>90.224981738495245</v>
      </c>
      <c r="L106" s="38">
        <f t="shared" si="55"/>
        <v>64.943988312636947</v>
      </c>
      <c r="M106" s="38">
        <f t="shared" si="55"/>
        <v>51.211102994886772</v>
      </c>
      <c r="N106" s="9"/>
      <c r="O106" s="10"/>
      <c r="P106" s="10"/>
      <c r="Q106" s="10"/>
      <c r="R106" s="10"/>
      <c r="S106" s="10"/>
      <c r="T106" s="10"/>
      <c r="U106" s="10"/>
      <c r="AA106">
        <v>590</v>
      </c>
    </row>
    <row r="107" spans="5:27" ht="15.75" hidden="1" thickBot="1" x14ac:dyDescent="0.3">
      <c r="E107" s="35" t="s">
        <v>39</v>
      </c>
      <c r="F107" s="60"/>
      <c r="G107" s="38">
        <v>4.1150000000000002</v>
      </c>
      <c r="H107" s="38">
        <v>4.1150000000000002</v>
      </c>
      <c r="I107" s="38">
        <v>4.1150000000000002</v>
      </c>
      <c r="J107" s="38">
        <v>4.1150000000000002</v>
      </c>
      <c r="K107" s="38">
        <v>4.1150000000000002</v>
      </c>
      <c r="L107" s="38">
        <v>4.1150000000000002</v>
      </c>
      <c r="M107" s="38">
        <v>4.1150000000000002</v>
      </c>
      <c r="N107" s="9"/>
      <c r="O107" s="10"/>
      <c r="P107" s="10"/>
      <c r="Q107" s="10"/>
      <c r="R107" s="10"/>
      <c r="S107" s="10"/>
      <c r="T107" s="10"/>
      <c r="U107" s="10"/>
      <c r="AA107">
        <v>595</v>
      </c>
    </row>
    <row r="108" spans="5:27" ht="15.75" hidden="1" thickBot="1" x14ac:dyDescent="0.3">
      <c r="E108" s="35" t="s">
        <v>40</v>
      </c>
      <c r="F108" s="60"/>
      <c r="G108" s="38">
        <v>1.3079999999999999E-3</v>
      </c>
      <c r="H108" s="38">
        <v>1.3079999999999999E-3</v>
      </c>
      <c r="I108" s="38">
        <v>1.3079999999999999E-3</v>
      </c>
      <c r="J108" s="38">
        <v>1.3079999999999999E-3</v>
      </c>
      <c r="K108" s="38">
        <v>1.3079999999999999E-3</v>
      </c>
      <c r="L108" s="38">
        <v>1.3079999999999999E-3</v>
      </c>
      <c r="M108" s="38">
        <v>1.3079999999999999E-3</v>
      </c>
      <c r="N108" s="9"/>
      <c r="O108" s="10"/>
      <c r="P108" s="10"/>
      <c r="Q108" s="10"/>
      <c r="R108" s="10"/>
      <c r="S108" s="10"/>
      <c r="T108" s="10"/>
      <c r="U108" s="10"/>
      <c r="AA108">
        <v>600</v>
      </c>
    </row>
    <row r="109" spans="5:27" ht="15.75" hidden="1" thickBot="1" x14ac:dyDescent="0.3">
      <c r="E109" s="35" t="s">
        <v>41</v>
      </c>
      <c r="F109" s="60"/>
      <c r="G109" s="60">
        <f>SUM(G5^2*G108)*0.6</f>
        <v>112.35997078159239</v>
      </c>
      <c r="H109" s="60">
        <f t="shared" ref="H109:M109" si="56">SUM(H5^2*H108)*0.6</f>
        <v>49.937764791818843</v>
      </c>
      <c r="I109" s="60">
        <f t="shared" si="56"/>
        <v>28.089992695398099</v>
      </c>
      <c r="J109" s="60">
        <f t="shared" si="56"/>
        <v>12.484441197954711</v>
      </c>
      <c r="K109" s="60">
        <f t="shared" si="56"/>
        <v>7.0224981738495247</v>
      </c>
      <c r="L109" s="60">
        <f t="shared" si="56"/>
        <v>4.4943988312636955</v>
      </c>
      <c r="M109" s="60">
        <f t="shared" si="56"/>
        <v>3.1211102994886777</v>
      </c>
      <c r="N109" s="9"/>
      <c r="O109" s="10"/>
      <c r="P109" s="10"/>
      <c r="Q109" s="10"/>
      <c r="R109" s="10"/>
      <c r="S109" s="10"/>
      <c r="T109" s="10"/>
      <c r="U109" s="10"/>
      <c r="AA109">
        <v>605</v>
      </c>
    </row>
    <row r="110" spans="5:27" ht="15.75" thickBot="1" x14ac:dyDescent="0.3">
      <c r="E110" s="43" t="s">
        <v>44</v>
      </c>
      <c r="F110" s="57" t="s">
        <v>19</v>
      </c>
      <c r="G110" s="58">
        <f>G111</f>
        <v>1799.0328707085462</v>
      </c>
      <c r="H110" s="58">
        <f t="shared" ref="H110:M110" si="57">H111</f>
        <v>810.68127587046502</v>
      </c>
      <c r="I110" s="58">
        <f t="shared" si="57"/>
        <v>464.75821767713654</v>
      </c>
      <c r="J110" s="58">
        <f t="shared" si="57"/>
        <v>217.67031896761625</v>
      </c>
      <c r="K110" s="58">
        <f t="shared" si="57"/>
        <v>131.18955441928415</v>
      </c>
      <c r="L110" s="58">
        <f t="shared" si="57"/>
        <v>91.161314828341844</v>
      </c>
      <c r="M110" s="58">
        <f t="shared" si="57"/>
        <v>69.417579741904063</v>
      </c>
      <c r="N110" s="59" t="s">
        <v>37</v>
      </c>
      <c r="O110" s="10"/>
      <c r="P110" s="10"/>
      <c r="Q110" s="10"/>
      <c r="R110" s="10"/>
      <c r="S110" s="10"/>
      <c r="T110" s="10"/>
      <c r="U110" s="10"/>
      <c r="AA110">
        <v>610</v>
      </c>
    </row>
    <row r="111" spans="5:27" ht="15.75" hidden="1" thickBot="1" x14ac:dyDescent="0.3">
      <c r="E111" s="35" t="s">
        <v>38</v>
      </c>
      <c r="F111" s="60"/>
      <c r="G111" s="38">
        <f t="shared" ref="G111:M111" si="58">SUM((G114*1)/0.1)+20</f>
        <v>1799.0328707085462</v>
      </c>
      <c r="H111" s="38">
        <f t="shared" si="58"/>
        <v>810.68127587046502</v>
      </c>
      <c r="I111" s="38">
        <f t="shared" si="58"/>
        <v>464.75821767713654</v>
      </c>
      <c r="J111" s="38">
        <f t="shared" si="58"/>
        <v>217.67031896761625</v>
      </c>
      <c r="K111" s="38">
        <f t="shared" si="58"/>
        <v>131.18955441928415</v>
      </c>
      <c r="L111" s="38">
        <f t="shared" si="58"/>
        <v>91.161314828341844</v>
      </c>
      <c r="M111" s="38">
        <f t="shared" si="58"/>
        <v>69.417579741904063</v>
      </c>
      <c r="N111" s="9"/>
      <c r="O111" s="10"/>
      <c r="P111" s="10"/>
      <c r="Q111" s="10"/>
      <c r="R111" s="10"/>
      <c r="S111" s="10"/>
      <c r="T111" s="10"/>
      <c r="U111" s="10"/>
      <c r="AA111">
        <v>615</v>
      </c>
    </row>
    <row r="112" spans="5:27" ht="15.75" hidden="1" thickBot="1" x14ac:dyDescent="0.3">
      <c r="E112" s="35" t="s">
        <v>39</v>
      </c>
      <c r="F112" s="60"/>
      <c r="G112" s="38">
        <v>3.2639999999999998</v>
      </c>
      <c r="H112" s="38">
        <v>3.2639999999999998</v>
      </c>
      <c r="I112" s="38">
        <v>3.2639999999999998</v>
      </c>
      <c r="J112" s="38">
        <v>3.2639999999999998</v>
      </c>
      <c r="K112" s="38">
        <v>3.2639999999999998</v>
      </c>
      <c r="L112" s="38">
        <v>3.2639999999999998</v>
      </c>
      <c r="M112" s="38">
        <v>3.2639999999999998</v>
      </c>
      <c r="N112" s="9"/>
      <c r="O112" s="10"/>
      <c r="P112" s="10"/>
      <c r="Q112" s="10"/>
      <c r="R112" s="10"/>
      <c r="S112" s="10"/>
      <c r="T112" s="10"/>
      <c r="U112" s="10"/>
      <c r="AA112">
        <v>620</v>
      </c>
    </row>
    <row r="113" spans="5:27" ht="15.75" hidden="1" thickBot="1" x14ac:dyDescent="0.3">
      <c r="E113" s="35" t="s">
        <v>40</v>
      </c>
      <c r="F113" s="60"/>
      <c r="G113" s="38">
        <v>2.0709999999999999E-3</v>
      </c>
      <c r="H113" s="38">
        <v>2.0709999999999999E-3</v>
      </c>
      <c r="I113" s="38">
        <v>2.0709999999999999E-3</v>
      </c>
      <c r="J113" s="38">
        <v>2.0709999999999999E-3</v>
      </c>
      <c r="K113" s="38">
        <v>2.0709999999999999E-3</v>
      </c>
      <c r="L113" s="38">
        <v>2.0709999999999999E-3</v>
      </c>
      <c r="M113" s="38">
        <v>2.0709999999999999E-3</v>
      </c>
      <c r="N113" s="9"/>
      <c r="O113" s="10"/>
      <c r="P113" s="10"/>
      <c r="Q113" s="10"/>
      <c r="R113" s="10"/>
      <c r="S113" s="10"/>
      <c r="T113" s="10"/>
      <c r="U113" s="10"/>
      <c r="AA113">
        <v>625</v>
      </c>
    </row>
    <row r="114" spans="5:27" ht="15.75" hidden="1" thickBot="1" x14ac:dyDescent="0.3">
      <c r="E114" s="35" t="s">
        <v>41</v>
      </c>
      <c r="F114" s="60"/>
      <c r="G114" s="60">
        <f>SUM(G5^2*G113)*0.6</f>
        <v>177.90328707085462</v>
      </c>
      <c r="H114" s="60">
        <f t="shared" ref="H114:M114" si="59">SUM(H5^2*H113)*0.6</f>
        <v>79.068127587046504</v>
      </c>
      <c r="I114" s="60">
        <f t="shared" si="59"/>
        <v>44.475821767713654</v>
      </c>
      <c r="J114" s="60">
        <f t="shared" si="59"/>
        <v>19.767031896761626</v>
      </c>
      <c r="K114" s="60">
        <f t="shared" si="59"/>
        <v>11.118955441928414</v>
      </c>
      <c r="L114" s="60">
        <f t="shared" si="59"/>
        <v>7.1161314828341844</v>
      </c>
      <c r="M114" s="60">
        <f t="shared" si="59"/>
        <v>4.9417579741904065</v>
      </c>
      <c r="N114" s="9"/>
      <c r="O114" s="10"/>
      <c r="P114" s="10"/>
      <c r="Q114" s="10"/>
      <c r="R114" s="10"/>
      <c r="S114" s="10"/>
      <c r="T114" s="10"/>
      <c r="U114" s="10"/>
      <c r="AA114">
        <v>630</v>
      </c>
    </row>
    <row r="115" spans="5:27" ht="15.75" thickBot="1" x14ac:dyDescent="0.3">
      <c r="E115" s="43" t="s">
        <v>44</v>
      </c>
      <c r="F115" s="57" t="s">
        <v>24</v>
      </c>
      <c r="G115" s="58">
        <f>G116</f>
        <v>2837.5894813732648</v>
      </c>
      <c r="H115" s="58">
        <f t="shared" ref="H115:M115" si="60">H116</f>
        <v>1272.2619917214511</v>
      </c>
      <c r="I115" s="58">
        <f t="shared" si="60"/>
        <v>724.3973703433162</v>
      </c>
      <c r="J115" s="58">
        <f t="shared" si="60"/>
        <v>333.06549793036277</v>
      </c>
      <c r="K115" s="58">
        <f t="shared" si="60"/>
        <v>196.09934258582905</v>
      </c>
      <c r="L115" s="58">
        <f t="shared" si="60"/>
        <v>132.70357925493059</v>
      </c>
      <c r="M115" s="58">
        <f t="shared" si="60"/>
        <v>98.266374482590692</v>
      </c>
      <c r="N115" s="59" t="s">
        <v>37</v>
      </c>
      <c r="O115" s="10"/>
      <c r="P115" s="10"/>
      <c r="Q115" s="10"/>
      <c r="R115" s="10"/>
      <c r="S115" s="10"/>
      <c r="T115" s="10"/>
      <c r="U115" s="10"/>
      <c r="AA115">
        <v>635</v>
      </c>
    </row>
    <row r="116" spans="5:27" ht="15.75" hidden="1" thickBot="1" x14ac:dyDescent="0.3">
      <c r="E116" s="35" t="s">
        <v>38</v>
      </c>
      <c r="F116" s="60"/>
      <c r="G116" s="38">
        <f t="shared" ref="G116:M116" si="61">SUM((G119*1)/0.1)+20</f>
        <v>2837.5894813732648</v>
      </c>
      <c r="H116" s="38">
        <f t="shared" si="61"/>
        <v>1272.2619917214511</v>
      </c>
      <c r="I116" s="38">
        <f t="shared" si="61"/>
        <v>724.3973703433162</v>
      </c>
      <c r="J116" s="38">
        <f t="shared" si="61"/>
        <v>333.06549793036277</v>
      </c>
      <c r="K116" s="38">
        <f t="shared" si="61"/>
        <v>196.09934258582905</v>
      </c>
      <c r="L116" s="38">
        <f t="shared" si="61"/>
        <v>132.70357925493059</v>
      </c>
      <c r="M116" s="38">
        <f t="shared" si="61"/>
        <v>98.266374482590692</v>
      </c>
      <c r="N116" s="9"/>
      <c r="O116" s="10"/>
      <c r="P116" s="10"/>
      <c r="Q116" s="10"/>
      <c r="R116" s="10"/>
      <c r="S116" s="10"/>
      <c r="T116" s="10"/>
      <c r="U116" s="10"/>
      <c r="AA116">
        <v>640</v>
      </c>
    </row>
    <row r="117" spans="5:27" ht="15.75" hidden="1" thickBot="1" x14ac:dyDescent="0.3">
      <c r="E117" s="35" t="s">
        <v>39</v>
      </c>
      <c r="F117" s="60"/>
      <c r="G117" s="38">
        <v>2.5880000000000001</v>
      </c>
      <c r="H117" s="38">
        <v>2.5880000000000001</v>
      </c>
      <c r="I117" s="38">
        <v>2.5880000000000001</v>
      </c>
      <c r="J117" s="38">
        <v>2.5880000000000001</v>
      </c>
      <c r="K117" s="38">
        <v>2.5880000000000001</v>
      </c>
      <c r="L117" s="38">
        <v>2.5880000000000001</v>
      </c>
      <c r="M117" s="60">
        <v>2.5880000000000001</v>
      </c>
      <c r="N117" s="9"/>
      <c r="O117" s="10"/>
      <c r="P117" s="10"/>
      <c r="Q117" s="10"/>
      <c r="R117" s="10"/>
      <c r="S117" s="10"/>
      <c r="T117" s="10"/>
      <c r="U117" s="10"/>
      <c r="AA117">
        <v>645</v>
      </c>
    </row>
    <row r="118" spans="5:27" ht="15.75" hidden="1" thickBot="1" x14ac:dyDescent="0.3">
      <c r="E118" s="35" t="s">
        <v>40</v>
      </c>
      <c r="F118" s="60"/>
      <c r="G118" s="38">
        <v>3.2799999999999999E-3</v>
      </c>
      <c r="H118" s="38">
        <v>3.2799999999999999E-3</v>
      </c>
      <c r="I118" s="38">
        <v>3.2799999999999999E-3</v>
      </c>
      <c r="J118" s="38">
        <v>3.2799999999999999E-3</v>
      </c>
      <c r="K118" s="38">
        <v>3.2799999999999999E-3</v>
      </c>
      <c r="L118" s="38">
        <v>3.2799999999999999E-3</v>
      </c>
      <c r="M118" s="60">
        <v>3.2799999999999999E-3</v>
      </c>
      <c r="N118" s="9"/>
      <c r="O118" s="10"/>
      <c r="P118" s="10"/>
      <c r="Q118" s="10"/>
      <c r="R118" s="10"/>
      <c r="S118" s="10"/>
      <c r="T118" s="10"/>
      <c r="U118" s="10"/>
      <c r="AA118">
        <v>650</v>
      </c>
    </row>
    <row r="119" spans="5:27" ht="15.75" hidden="1" thickBot="1" x14ac:dyDescent="0.3">
      <c r="E119" s="35" t="s">
        <v>41</v>
      </c>
      <c r="F119" s="60"/>
      <c r="G119" s="60">
        <f>SUM(G5^2*G118)*0.6</f>
        <v>281.75894813732651</v>
      </c>
      <c r="H119" s="60">
        <f t="shared" ref="H119:M119" si="62">SUM(H5^2*H118)*0.6</f>
        <v>125.22619917214512</v>
      </c>
      <c r="I119" s="60">
        <f t="shared" si="62"/>
        <v>70.439737034331628</v>
      </c>
      <c r="J119" s="60">
        <f t="shared" si="62"/>
        <v>31.306549793036279</v>
      </c>
      <c r="K119" s="60">
        <f t="shared" si="62"/>
        <v>17.609934258582907</v>
      </c>
      <c r="L119" s="60">
        <f t="shared" si="62"/>
        <v>11.270357925493059</v>
      </c>
      <c r="M119" s="60">
        <f t="shared" si="62"/>
        <v>7.8266374482590697</v>
      </c>
      <c r="N119" s="9"/>
      <c r="O119" s="10"/>
      <c r="P119" s="10"/>
      <c r="Q119" s="10"/>
      <c r="R119" s="10"/>
      <c r="S119" s="10"/>
      <c r="T119" s="10"/>
      <c r="U119" s="10"/>
      <c r="AA119">
        <v>655</v>
      </c>
    </row>
    <row r="120" spans="5:27" ht="15.75" thickBot="1" x14ac:dyDescent="0.3">
      <c r="E120" s="43" t="s">
        <v>44</v>
      </c>
      <c r="F120" s="60" t="s">
        <v>26</v>
      </c>
      <c r="G120" s="63">
        <f>G121</f>
        <v>4496.35938641344</v>
      </c>
      <c r="H120" s="63">
        <f t="shared" ref="H120:M120" si="63">H121</f>
        <v>2009.493060628196</v>
      </c>
      <c r="I120" s="63">
        <f t="shared" si="63"/>
        <v>1139.08984660336</v>
      </c>
      <c r="J120" s="63">
        <f t="shared" si="63"/>
        <v>517.37326515704899</v>
      </c>
      <c r="K120" s="63">
        <f t="shared" si="63"/>
        <v>299.77246165084</v>
      </c>
      <c r="L120" s="63">
        <f t="shared" si="63"/>
        <v>199.0543754565376</v>
      </c>
      <c r="M120" s="63">
        <f t="shared" si="63"/>
        <v>144.34331628926225</v>
      </c>
      <c r="N120" s="9" t="s">
        <v>37</v>
      </c>
      <c r="O120" s="10"/>
      <c r="P120" s="10"/>
      <c r="Q120" s="10"/>
      <c r="R120" s="10"/>
      <c r="S120" s="10"/>
      <c r="T120" s="10"/>
      <c r="U120" s="10"/>
      <c r="AA120">
        <v>660</v>
      </c>
    </row>
    <row r="121" spans="5:27" ht="15.75" hidden="1" thickBot="1" x14ac:dyDescent="0.3">
      <c r="E121" s="35" t="s">
        <v>38</v>
      </c>
      <c r="F121" s="60"/>
      <c r="G121" s="38">
        <f t="shared" ref="G121:M121" si="64">SUM((G124*1)/0.1)+20</f>
        <v>4496.35938641344</v>
      </c>
      <c r="H121" s="38">
        <f t="shared" si="64"/>
        <v>2009.493060628196</v>
      </c>
      <c r="I121" s="38">
        <f t="shared" si="64"/>
        <v>1139.08984660336</v>
      </c>
      <c r="J121" s="38">
        <f t="shared" si="64"/>
        <v>517.37326515704899</v>
      </c>
      <c r="K121" s="38">
        <f t="shared" si="64"/>
        <v>299.77246165084</v>
      </c>
      <c r="L121" s="38">
        <f t="shared" si="64"/>
        <v>199.0543754565376</v>
      </c>
      <c r="M121" s="38">
        <f t="shared" si="64"/>
        <v>144.34331628926225</v>
      </c>
      <c r="N121" s="9"/>
      <c r="O121" s="10"/>
      <c r="P121" s="10"/>
      <c r="Q121" s="10"/>
      <c r="R121" s="10"/>
      <c r="S121" s="10"/>
      <c r="T121" s="10"/>
      <c r="U121" s="10"/>
      <c r="AA121">
        <v>665</v>
      </c>
    </row>
    <row r="122" spans="5:27" ht="15.75" hidden="1" thickBot="1" x14ac:dyDescent="0.3">
      <c r="E122" s="35" t="s">
        <v>39</v>
      </c>
      <c r="F122" s="60"/>
      <c r="G122" s="38">
        <v>2.0529999999999999</v>
      </c>
      <c r="H122" s="38">
        <v>2.0529999999999999</v>
      </c>
      <c r="I122" s="38">
        <v>2.0529999999999999</v>
      </c>
      <c r="J122" s="38">
        <v>2.0529999999999999</v>
      </c>
      <c r="K122" s="38">
        <v>2.0529999999999999</v>
      </c>
      <c r="L122" s="38">
        <v>2.0529999999999999</v>
      </c>
      <c r="M122" s="38">
        <v>2.0529999999999999</v>
      </c>
      <c r="N122" s="9"/>
      <c r="O122" s="10"/>
      <c r="P122" s="10"/>
      <c r="Q122" s="10"/>
      <c r="R122" s="10"/>
      <c r="S122" s="10"/>
      <c r="T122" s="10"/>
      <c r="U122" s="10"/>
      <c r="AA122">
        <v>670</v>
      </c>
    </row>
    <row r="123" spans="5:27" ht="15.75" hidden="1" thickBot="1" x14ac:dyDescent="0.3">
      <c r="E123" s="35" t="s">
        <v>40</v>
      </c>
      <c r="F123" s="60"/>
      <c r="G123" s="38">
        <v>5.2110000000000004E-3</v>
      </c>
      <c r="H123" s="38">
        <v>5.2110000000000004E-3</v>
      </c>
      <c r="I123" s="38">
        <v>5.2110000000000004E-3</v>
      </c>
      <c r="J123" s="38">
        <v>5.2110000000000004E-3</v>
      </c>
      <c r="K123" s="38">
        <v>5.2110000000000004E-3</v>
      </c>
      <c r="L123" s="38">
        <v>5.2110000000000004E-3</v>
      </c>
      <c r="M123" s="38">
        <v>5.2110000000000004E-3</v>
      </c>
      <c r="N123" s="9"/>
      <c r="O123" s="10"/>
      <c r="P123" s="10"/>
      <c r="Q123" s="10"/>
      <c r="R123" s="10"/>
      <c r="S123" s="10"/>
      <c r="T123" s="10"/>
      <c r="U123" s="10"/>
      <c r="AA123">
        <v>675</v>
      </c>
    </row>
    <row r="124" spans="5:27" ht="15.75" hidden="1" thickBot="1" x14ac:dyDescent="0.3">
      <c r="E124" s="35" t="s">
        <v>41</v>
      </c>
      <c r="F124" s="60"/>
      <c r="G124" s="60">
        <f>SUM(G5^2*G123)*0.6</f>
        <v>447.63593864134407</v>
      </c>
      <c r="H124" s="60">
        <f t="shared" ref="H124:M124" si="65">SUM(H5^2*H123)*0.6</f>
        <v>198.9493060628196</v>
      </c>
      <c r="I124" s="60">
        <f t="shared" si="65"/>
        <v>111.90898466033602</v>
      </c>
      <c r="J124" s="60">
        <f t="shared" si="65"/>
        <v>49.7373265157049</v>
      </c>
      <c r="K124" s="60">
        <f t="shared" si="65"/>
        <v>27.977246165084004</v>
      </c>
      <c r="L124" s="60">
        <f t="shared" si="65"/>
        <v>17.905437545653761</v>
      </c>
      <c r="M124" s="60">
        <f t="shared" si="65"/>
        <v>12.434331628926225</v>
      </c>
      <c r="N124" s="9"/>
      <c r="O124" s="10"/>
      <c r="P124" s="10"/>
      <c r="Q124" s="10"/>
      <c r="R124" s="10"/>
      <c r="S124" s="10"/>
      <c r="T124" s="10"/>
      <c r="U124" s="10"/>
      <c r="AA124">
        <v>680</v>
      </c>
    </row>
    <row r="125" spans="5:27" ht="15.75" thickBot="1" x14ac:dyDescent="0.3">
      <c r="E125" s="64" t="s">
        <v>44</v>
      </c>
      <c r="F125" s="65" t="s">
        <v>27</v>
      </c>
      <c r="G125" s="66">
        <f t="shared" ref="G125:M125" si="66">G126</f>
        <v>7136.9905040175317</v>
      </c>
      <c r="H125" s="66">
        <f t="shared" si="66"/>
        <v>3183.1068906744586</v>
      </c>
      <c r="I125" s="66">
        <f t="shared" si="66"/>
        <v>1799.2476260043829</v>
      </c>
      <c r="J125" s="66">
        <f t="shared" si="66"/>
        <v>810.77672266861464</v>
      </c>
      <c r="K125" s="66">
        <f t="shared" si="66"/>
        <v>464.81190650109573</v>
      </c>
      <c r="L125" s="66">
        <f t="shared" si="66"/>
        <v>304.67962016070123</v>
      </c>
      <c r="M125" s="66">
        <f t="shared" si="66"/>
        <v>217.69418066715366</v>
      </c>
      <c r="N125" s="67" t="s">
        <v>37</v>
      </c>
      <c r="O125" s="10"/>
      <c r="P125" s="10"/>
      <c r="Q125" s="10"/>
      <c r="R125" s="10"/>
      <c r="S125" s="10"/>
      <c r="T125" s="10"/>
      <c r="U125" s="10"/>
      <c r="AA125">
        <v>685</v>
      </c>
    </row>
    <row r="126" spans="5:27" ht="15.75" hidden="1" thickBot="1" x14ac:dyDescent="0.3">
      <c r="E126" t="s">
        <v>38</v>
      </c>
      <c r="G126" s="38">
        <f t="shared" ref="G126:M126" si="67">SUM((G129*1)/0.1)+20</f>
        <v>7136.9905040175317</v>
      </c>
      <c r="H126" s="38">
        <f t="shared" si="67"/>
        <v>3183.1068906744586</v>
      </c>
      <c r="I126" s="38">
        <f t="shared" si="67"/>
        <v>1799.2476260043829</v>
      </c>
      <c r="J126" s="38">
        <f t="shared" si="67"/>
        <v>810.77672266861464</v>
      </c>
      <c r="K126" s="38">
        <f t="shared" si="67"/>
        <v>464.81190650109573</v>
      </c>
      <c r="L126" s="38">
        <f t="shared" si="67"/>
        <v>304.67962016070123</v>
      </c>
      <c r="M126" s="38">
        <f t="shared" si="67"/>
        <v>217.69418066715366</v>
      </c>
      <c r="AA126">
        <v>690</v>
      </c>
    </row>
    <row r="127" spans="5:27" ht="15.75" hidden="1" thickBot="1" x14ac:dyDescent="0.3">
      <c r="E127" t="s">
        <v>39</v>
      </c>
      <c r="G127" s="68">
        <v>1.6279999999999999</v>
      </c>
      <c r="H127" s="68">
        <v>1.6279999999999999</v>
      </c>
      <c r="I127" s="68">
        <v>1.6279999999999999</v>
      </c>
      <c r="J127" s="68">
        <v>1.6279999999999999</v>
      </c>
      <c r="K127" s="68">
        <v>1.6279999999999999</v>
      </c>
      <c r="L127" s="68">
        <v>1.6279999999999999</v>
      </c>
      <c r="M127" s="68">
        <v>1.6279999999999999</v>
      </c>
      <c r="AA127">
        <v>695</v>
      </c>
    </row>
    <row r="128" spans="5:27" ht="15.75" hidden="1" thickBot="1" x14ac:dyDescent="0.3">
      <c r="E128" t="s">
        <v>40</v>
      </c>
      <c r="G128" s="68">
        <v>8.2850000000000007E-3</v>
      </c>
      <c r="H128" s="68">
        <v>8.2850000000000007E-3</v>
      </c>
      <c r="I128" s="68">
        <v>8.2850000000000007E-3</v>
      </c>
      <c r="J128" s="68">
        <v>8.2850000000000007E-3</v>
      </c>
      <c r="K128" s="68">
        <v>8.2850000000000007E-3</v>
      </c>
      <c r="L128" s="68">
        <v>8.2850000000000007E-3</v>
      </c>
      <c r="M128" s="68">
        <v>8.2850000000000007E-3</v>
      </c>
      <c r="AA128">
        <v>700</v>
      </c>
    </row>
    <row r="129" spans="5:27" ht="15.75" hidden="1" thickBot="1" x14ac:dyDescent="0.3">
      <c r="E129" t="s">
        <v>41</v>
      </c>
      <c r="G129" s="60">
        <f>SUM(G5^2*G128)*0.6</f>
        <v>711.6990504017532</v>
      </c>
      <c r="H129" s="60">
        <f t="shared" ref="H129:M129" si="68">SUM(H5^2*H128)*0.6</f>
        <v>316.31068906744588</v>
      </c>
      <c r="I129" s="60">
        <f t="shared" si="68"/>
        <v>177.9247626004383</v>
      </c>
      <c r="J129" s="60">
        <f t="shared" si="68"/>
        <v>79.07767226686147</v>
      </c>
      <c r="K129" s="60">
        <f t="shared" si="68"/>
        <v>44.481190650109575</v>
      </c>
      <c r="L129" s="60">
        <f t="shared" si="68"/>
        <v>28.467962016070125</v>
      </c>
      <c r="M129" s="60">
        <f t="shared" si="68"/>
        <v>19.769418066715367</v>
      </c>
      <c r="AA129">
        <v>705</v>
      </c>
    </row>
    <row r="130" spans="5:27" ht="15.75" hidden="1" thickBot="1" x14ac:dyDescent="0.3">
      <c r="AA130">
        <v>710</v>
      </c>
    </row>
    <row r="131" spans="5:27" ht="15.75" thickBot="1" x14ac:dyDescent="0.3">
      <c r="E131" s="43" t="s">
        <v>45</v>
      </c>
      <c r="F131" s="57" t="s">
        <v>14</v>
      </c>
      <c r="G131" s="58">
        <f>G132</f>
        <v>1892.6661796932065</v>
      </c>
      <c r="H131" s="58">
        <f t="shared" ref="H131:M131" si="69">H132</f>
        <v>852.29607986364738</v>
      </c>
      <c r="I131" s="58">
        <f t="shared" si="69"/>
        <v>488.16654492330161</v>
      </c>
      <c r="J131" s="58">
        <f t="shared" si="69"/>
        <v>228.07401996591184</v>
      </c>
      <c r="K131" s="58">
        <f t="shared" si="69"/>
        <v>137.04163623082542</v>
      </c>
      <c r="L131" s="58">
        <f t="shared" si="69"/>
        <v>94.906647187728254</v>
      </c>
      <c r="M131" s="58">
        <f t="shared" si="69"/>
        <v>72.018504991477954</v>
      </c>
      <c r="N131" s="59" t="s">
        <v>37</v>
      </c>
      <c r="O131" s="10"/>
      <c r="P131" s="10"/>
      <c r="Q131" s="10"/>
      <c r="R131" s="10"/>
      <c r="S131" s="10"/>
      <c r="T131" s="10"/>
      <c r="U131" s="10"/>
      <c r="AA131">
        <v>715</v>
      </c>
    </row>
    <row r="132" spans="5:27" ht="15.75" hidden="1" thickBot="1" x14ac:dyDescent="0.3">
      <c r="E132" s="35" t="s">
        <v>38</v>
      </c>
      <c r="F132" s="60"/>
      <c r="G132" s="38">
        <f t="shared" ref="G132:M132" si="70">SUM((G135*1)/0.1)+20</f>
        <v>1892.6661796932065</v>
      </c>
      <c r="H132" s="38">
        <f t="shared" si="70"/>
        <v>852.29607986364738</v>
      </c>
      <c r="I132" s="38">
        <f t="shared" si="70"/>
        <v>488.16654492330161</v>
      </c>
      <c r="J132" s="38">
        <f t="shared" si="70"/>
        <v>228.07401996591184</v>
      </c>
      <c r="K132" s="38">
        <f t="shared" si="70"/>
        <v>137.04163623082542</v>
      </c>
      <c r="L132" s="38">
        <f t="shared" si="70"/>
        <v>94.906647187728254</v>
      </c>
      <c r="M132" s="38">
        <f t="shared" si="70"/>
        <v>72.018504991477954</v>
      </c>
      <c r="N132" s="9"/>
      <c r="O132" s="10"/>
      <c r="P132" s="10"/>
      <c r="Q132" s="10"/>
      <c r="R132" s="10"/>
      <c r="S132" s="10"/>
      <c r="T132" s="10"/>
      <c r="U132" s="10"/>
      <c r="AA132">
        <v>720</v>
      </c>
    </row>
    <row r="133" spans="5:27" ht="15.75" hidden="1" thickBot="1" x14ac:dyDescent="0.3">
      <c r="E133" s="35" t="s">
        <v>39</v>
      </c>
      <c r="F133" s="60"/>
      <c r="G133" s="38">
        <v>4.1150000000000002</v>
      </c>
      <c r="H133" s="38">
        <v>4.1150000000000002</v>
      </c>
      <c r="I133" s="38">
        <v>4.1150000000000002</v>
      </c>
      <c r="J133" s="38">
        <v>4.1150000000000002</v>
      </c>
      <c r="K133" s="38">
        <v>4.1150000000000002</v>
      </c>
      <c r="L133" s="38">
        <v>4.1150000000000002</v>
      </c>
      <c r="M133" s="38">
        <v>4.1150000000000002</v>
      </c>
      <c r="N133" s="9"/>
      <c r="O133" s="10"/>
      <c r="P133" s="10"/>
      <c r="Q133" s="10"/>
      <c r="R133" s="10"/>
      <c r="S133" s="10"/>
      <c r="T133" s="10"/>
      <c r="U133" s="10"/>
      <c r="AA133">
        <v>725</v>
      </c>
    </row>
    <row r="134" spans="5:27" ht="15.75" hidden="1" thickBot="1" x14ac:dyDescent="0.3">
      <c r="E134" s="35" t="s">
        <v>40</v>
      </c>
      <c r="F134" s="60"/>
      <c r="G134" s="38">
        <v>1.3079999999999999E-3</v>
      </c>
      <c r="H134" s="38">
        <v>1.3079999999999999E-3</v>
      </c>
      <c r="I134" s="38">
        <v>1.3079999999999999E-3</v>
      </c>
      <c r="J134" s="38">
        <v>1.3079999999999999E-3</v>
      </c>
      <c r="K134" s="38">
        <v>1.3079999999999999E-3</v>
      </c>
      <c r="L134" s="38">
        <v>1.3079999999999999E-3</v>
      </c>
      <c r="M134" s="38">
        <v>1.3079999999999999E-3</v>
      </c>
      <c r="N134" s="9"/>
      <c r="O134" s="10"/>
      <c r="P134" s="10"/>
      <c r="Q134" s="10"/>
      <c r="R134" s="10"/>
      <c r="S134" s="10"/>
      <c r="T134" s="10"/>
      <c r="U134" s="10"/>
      <c r="AA134">
        <v>730</v>
      </c>
    </row>
    <row r="135" spans="5:27" ht="15.75" hidden="1" thickBot="1" x14ac:dyDescent="0.3">
      <c r="E135" s="35" t="s">
        <v>41</v>
      </c>
      <c r="F135" s="60"/>
      <c r="G135" s="60">
        <f>SUM(G5^2*G134)*1</f>
        <v>187.26661796932066</v>
      </c>
      <c r="H135" s="60">
        <f t="shared" ref="H135:M135" si="71">SUM(H5^2*H134)*1</f>
        <v>83.229607986364741</v>
      </c>
      <c r="I135" s="60">
        <f t="shared" si="71"/>
        <v>46.816654492330166</v>
      </c>
      <c r="J135" s="60">
        <f t="shared" si="71"/>
        <v>20.807401996591185</v>
      </c>
      <c r="K135" s="60">
        <f t="shared" si="71"/>
        <v>11.704163623082541</v>
      </c>
      <c r="L135" s="60">
        <f t="shared" si="71"/>
        <v>7.4906647187728259</v>
      </c>
      <c r="M135" s="60">
        <f t="shared" si="71"/>
        <v>5.2018504991477963</v>
      </c>
      <c r="N135" s="9"/>
      <c r="O135" s="10"/>
      <c r="P135" s="10"/>
      <c r="Q135" s="10"/>
      <c r="R135" s="10"/>
      <c r="S135" s="10"/>
      <c r="T135" s="10"/>
      <c r="U135" s="10"/>
      <c r="AA135">
        <v>735</v>
      </c>
    </row>
    <row r="136" spans="5:27" ht="15.75" thickBot="1" x14ac:dyDescent="0.3">
      <c r="E136" s="43" t="s">
        <v>45</v>
      </c>
      <c r="F136" s="57" t="s">
        <v>19</v>
      </c>
      <c r="G136" s="58">
        <f>G137</f>
        <v>2985.0547845142437</v>
      </c>
      <c r="H136" s="58">
        <f t="shared" ref="H136:M136" si="72">H137</f>
        <v>1337.8021264507749</v>
      </c>
      <c r="I136" s="58">
        <f t="shared" si="72"/>
        <v>761.26369612856092</v>
      </c>
      <c r="J136" s="58">
        <f t="shared" si="72"/>
        <v>349.45053161269374</v>
      </c>
      <c r="K136" s="58">
        <f t="shared" si="72"/>
        <v>205.31592403214023</v>
      </c>
      <c r="L136" s="58">
        <f t="shared" si="72"/>
        <v>138.60219138056974</v>
      </c>
      <c r="M136" s="58">
        <f t="shared" si="72"/>
        <v>102.36263290317343</v>
      </c>
      <c r="N136" s="59" t="s">
        <v>37</v>
      </c>
      <c r="O136" s="10"/>
      <c r="P136" s="10"/>
      <c r="Q136" s="10"/>
      <c r="R136" s="10"/>
      <c r="S136" s="10"/>
      <c r="T136" s="10"/>
      <c r="U136" s="10"/>
      <c r="AA136">
        <v>740</v>
      </c>
    </row>
    <row r="137" spans="5:27" ht="15.75" hidden="1" thickBot="1" x14ac:dyDescent="0.3">
      <c r="E137" s="35" t="s">
        <v>38</v>
      </c>
      <c r="F137" s="60"/>
      <c r="G137" s="38">
        <f t="shared" ref="G137:M137" si="73">SUM((G140*1)/0.1)+20</f>
        <v>2985.0547845142437</v>
      </c>
      <c r="H137" s="38">
        <f t="shared" si="73"/>
        <v>1337.8021264507749</v>
      </c>
      <c r="I137" s="38">
        <f t="shared" si="73"/>
        <v>761.26369612856092</v>
      </c>
      <c r="J137" s="38">
        <f t="shared" si="73"/>
        <v>349.45053161269374</v>
      </c>
      <c r="K137" s="38">
        <f t="shared" si="73"/>
        <v>205.31592403214023</v>
      </c>
      <c r="L137" s="38">
        <f t="shared" si="73"/>
        <v>138.60219138056974</v>
      </c>
      <c r="M137" s="38">
        <f t="shared" si="73"/>
        <v>102.36263290317343</v>
      </c>
      <c r="N137" s="9"/>
      <c r="O137" s="10"/>
      <c r="P137" s="10"/>
      <c r="Q137" s="10"/>
      <c r="R137" s="10"/>
      <c r="S137" s="10"/>
      <c r="T137" s="10"/>
      <c r="U137" s="10"/>
      <c r="AA137">
        <v>745</v>
      </c>
    </row>
    <row r="138" spans="5:27" ht="15.75" hidden="1" thickBot="1" x14ac:dyDescent="0.3">
      <c r="E138" s="35" t="s">
        <v>39</v>
      </c>
      <c r="F138" s="60"/>
      <c r="G138" s="38">
        <v>3.2639999999999998</v>
      </c>
      <c r="H138" s="38">
        <v>3.2639999999999998</v>
      </c>
      <c r="I138" s="38">
        <v>3.2639999999999998</v>
      </c>
      <c r="J138" s="38">
        <v>3.2639999999999998</v>
      </c>
      <c r="K138" s="38">
        <v>3.2639999999999998</v>
      </c>
      <c r="L138" s="38">
        <v>3.2639999999999998</v>
      </c>
      <c r="M138" s="38">
        <v>3.2639999999999998</v>
      </c>
      <c r="N138" s="9"/>
      <c r="O138" s="10"/>
      <c r="P138" s="10"/>
      <c r="Q138" s="10"/>
      <c r="R138" s="10"/>
      <c r="S138" s="10"/>
      <c r="T138" s="10"/>
      <c r="U138" s="10"/>
      <c r="AA138">
        <v>750</v>
      </c>
    </row>
    <row r="139" spans="5:27" ht="15.75" hidden="1" thickBot="1" x14ac:dyDescent="0.3">
      <c r="E139" s="35" t="s">
        <v>40</v>
      </c>
      <c r="F139" s="60"/>
      <c r="G139" s="38">
        <v>2.0709999999999999E-3</v>
      </c>
      <c r="H139" s="38">
        <v>2.0709999999999999E-3</v>
      </c>
      <c r="I139" s="38">
        <v>2.0709999999999999E-3</v>
      </c>
      <c r="J139" s="38">
        <v>2.0709999999999999E-3</v>
      </c>
      <c r="K139" s="38">
        <v>2.0709999999999999E-3</v>
      </c>
      <c r="L139" s="38">
        <v>2.0709999999999999E-3</v>
      </c>
      <c r="M139" s="38">
        <v>2.0709999999999999E-3</v>
      </c>
      <c r="N139" s="9"/>
      <c r="O139" s="10"/>
      <c r="P139" s="10"/>
      <c r="Q139" s="10"/>
      <c r="R139" s="10"/>
      <c r="S139" s="10"/>
      <c r="T139" s="10"/>
      <c r="U139" s="10"/>
      <c r="AA139">
        <v>755</v>
      </c>
    </row>
    <row r="140" spans="5:27" ht="15.75" hidden="1" thickBot="1" x14ac:dyDescent="0.3">
      <c r="E140" s="35" t="s">
        <v>41</v>
      </c>
      <c r="F140" s="60"/>
      <c r="G140" s="60">
        <f>SUM(G5^2*G139)*1</f>
        <v>296.50547845142438</v>
      </c>
      <c r="H140" s="60">
        <f t="shared" ref="H140:M140" si="74">SUM(H5^2*H139)*1</f>
        <v>131.78021264507751</v>
      </c>
      <c r="I140" s="60">
        <f t="shared" si="74"/>
        <v>74.126369612856095</v>
      </c>
      <c r="J140" s="60">
        <f t="shared" si="74"/>
        <v>32.945053161269378</v>
      </c>
      <c r="K140" s="60">
        <f t="shared" si="74"/>
        <v>18.531592403214024</v>
      </c>
      <c r="L140" s="60">
        <f t="shared" si="74"/>
        <v>11.860219138056975</v>
      </c>
      <c r="M140" s="60">
        <f t="shared" si="74"/>
        <v>8.2362632903173445</v>
      </c>
      <c r="N140" s="9"/>
      <c r="O140" s="10"/>
      <c r="P140" s="10"/>
      <c r="Q140" s="10"/>
      <c r="R140" s="10"/>
      <c r="S140" s="10"/>
      <c r="T140" s="10"/>
      <c r="U140" s="10"/>
      <c r="AA140">
        <v>760</v>
      </c>
    </row>
    <row r="141" spans="5:27" ht="15.75" thickBot="1" x14ac:dyDescent="0.3">
      <c r="E141" s="43" t="s">
        <v>45</v>
      </c>
      <c r="F141" s="57" t="s">
        <v>24</v>
      </c>
      <c r="G141" s="58">
        <f>G142</f>
        <v>4715.9824689554416</v>
      </c>
      <c r="H141" s="58">
        <f t="shared" ref="H141:M141" si="75">H142</f>
        <v>2107.1033195357518</v>
      </c>
      <c r="I141" s="58">
        <f t="shared" si="75"/>
        <v>1193.9956172388604</v>
      </c>
      <c r="J141" s="58">
        <f t="shared" si="75"/>
        <v>541.77582988393794</v>
      </c>
      <c r="K141" s="58">
        <f t="shared" si="75"/>
        <v>313.4989043097151</v>
      </c>
      <c r="L141" s="58">
        <f t="shared" si="75"/>
        <v>207.83929875821764</v>
      </c>
      <c r="M141" s="58">
        <f t="shared" si="75"/>
        <v>150.44395747098449</v>
      </c>
      <c r="N141" s="59" t="s">
        <v>37</v>
      </c>
      <c r="O141" s="10"/>
      <c r="P141" s="10"/>
      <c r="Q141" s="10"/>
      <c r="R141" s="10"/>
      <c r="S141" s="10"/>
      <c r="T141" s="10"/>
      <c r="U141" s="10"/>
      <c r="AA141">
        <v>765</v>
      </c>
    </row>
    <row r="142" spans="5:27" ht="15.75" hidden="1" thickBot="1" x14ac:dyDescent="0.3">
      <c r="E142" s="35" t="s">
        <v>38</v>
      </c>
      <c r="F142" s="60"/>
      <c r="G142" s="38">
        <f t="shared" ref="G142:M142" si="76">SUM((G145*1)/0.1)+20</f>
        <v>4715.9824689554416</v>
      </c>
      <c r="H142" s="38">
        <f t="shared" si="76"/>
        <v>2107.1033195357518</v>
      </c>
      <c r="I142" s="38">
        <f t="shared" si="76"/>
        <v>1193.9956172388604</v>
      </c>
      <c r="J142" s="38">
        <f t="shared" si="76"/>
        <v>541.77582988393794</v>
      </c>
      <c r="K142" s="38">
        <f t="shared" si="76"/>
        <v>313.4989043097151</v>
      </c>
      <c r="L142" s="38">
        <f t="shared" si="76"/>
        <v>207.83929875821764</v>
      </c>
      <c r="M142" s="38">
        <f t="shared" si="76"/>
        <v>150.44395747098449</v>
      </c>
      <c r="N142" s="9"/>
      <c r="O142" s="10"/>
      <c r="P142" s="10"/>
      <c r="Q142" s="10"/>
      <c r="R142" s="10"/>
      <c r="S142" s="10"/>
      <c r="T142" s="10"/>
      <c r="U142" s="10"/>
      <c r="AA142">
        <v>770</v>
      </c>
    </row>
    <row r="143" spans="5:27" ht="15.75" hidden="1" thickBot="1" x14ac:dyDescent="0.3">
      <c r="E143" s="35" t="s">
        <v>39</v>
      </c>
      <c r="F143" s="60"/>
      <c r="G143" s="38">
        <v>2.5880000000000001</v>
      </c>
      <c r="H143" s="38">
        <v>2.5880000000000001</v>
      </c>
      <c r="I143" s="38">
        <v>2.5880000000000001</v>
      </c>
      <c r="J143" s="38">
        <v>2.5880000000000001</v>
      </c>
      <c r="K143" s="38">
        <v>2.5880000000000001</v>
      </c>
      <c r="L143" s="38">
        <v>2.5880000000000001</v>
      </c>
      <c r="M143" s="60">
        <v>2.5880000000000001</v>
      </c>
      <c r="N143" s="9"/>
      <c r="O143" s="10"/>
      <c r="P143" s="10"/>
      <c r="Q143" s="10"/>
      <c r="R143" s="10"/>
      <c r="S143" s="10"/>
      <c r="T143" s="10"/>
      <c r="U143" s="10"/>
      <c r="AA143">
        <v>775</v>
      </c>
    </row>
    <row r="144" spans="5:27" ht="15.75" hidden="1" thickBot="1" x14ac:dyDescent="0.3">
      <c r="E144" s="35" t="s">
        <v>40</v>
      </c>
      <c r="F144" s="60"/>
      <c r="G144" s="38">
        <v>3.2799999999999999E-3</v>
      </c>
      <c r="H144" s="38">
        <v>3.2799999999999999E-3</v>
      </c>
      <c r="I144" s="38">
        <v>3.2799999999999999E-3</v>
      </c>
      <c r="J144" s="38">
        <v>3.2799999999999999E-3</v>
      </c>
      <c r="K144" s="38">
        <v>3.2799999999999999E-3</v>
      </c>
      <c r="L144" s="38">
        <v>3.2799999999999999E-3</v>
      </c>
      <c r="M144" s="60">
        <v>3.2799999999999999E-3</v>
      </c>
      <c r="N144" s="9"/>
      <c r="O144" s="10"/>
      <c r="P144" s="10"/>
      <c r="Q144" s="10"/>
      <c r="R144" s="10"/>
      <c r="S144" s="10"/>
      <c r="T144" s="10"/>
      <c r="U144" s="10"/>
      <c r="AA144">
        <v>780</v>
      </c>
    </row>
    <row r="145" spans="5:27" ht="15.75" hidden="1" thickBot="1" x14ac:dyDescent="0.3">
      <c r="E145" s="35" t="s">
        <v>41</v>
      </c>
      <c r="F145" s="60"/>
      <c r="G145" s="60">
        <f>SUM(G5^2*G144)*1</f>
        <v>469.59824689554421</v>
      </c>
      <c r="H145" s="60">
        <f t="shared" ref="H145:M145" si="77">SUM(H5^2*H144)*1</f>
        <v>208.71033195357521</v>
      </c>
      <c r="I145" s="60">
        <f t="shared" si="77"/>
        <v>117.39956172388605</v>
      </c>
      <c r="J145" s="60">
        <f t="shared" si="77"/>
        <v>52.177582988393802</v>
      </c>
      <c r="K145" s="60">
        <f t="shared" si="77"/>
        <v>29.349890430971513</v>
      </c>
      <c r="L145" s="60">
        <f t="shared" si="77"/>
        <v>18.783929875821766</v>
      </c>
      <c r="M145" s="60">
        <f t="shared" si="77"/>
        <v>13.04439574709845</v>
      </c>
      <c r="N145" s="9"/>
      <c r="O145" s="10"/>
      <c r="P145" s="10"/>
      <c r="Q145" s="10"/>
      <c r="R145" s="10"/>
      <c r="S145" s="10"/>
      <c r="T145" s="10"/>
      <c r="U145" s="10"/>
      <c r="AA145">
        <v>785</v>
      </c>
    </row>
    <row r="146" spans="5:27" ht="15.75" thickBot="1" x14ac:dyDescent="0.3">
      <c r="E146" s="43" t="s">
        <v>45</v>
      </c>
      <c r="F146" s="60" t="s">
        <v>26</v>
      </c>
      <c r="G146" s="63">
        <f>G147</f>
        <v>7480.5989773557349</v>
      </c>
      <c r="H146" s="63">
        <f t="shared" ref="H146:M146" si="78">H147</f>
        <v>3335.8217677136599</v>
      </c>
      <c r="I146" s="63">
        <f t="shared" si="78"/>
        <v>1885.1497443389337</v>
      </c>
      <c r="J146" s="63">
        <f t="shared" si="78"/>
        <v>848.95544192841498</v>
      </c>
      <c r="K146" s="63">
        <f t="shared" si="78"/>
        <v>486.28743608473343</v>
      </c>
      <c r="L146" s="63">
        <f t="shared" si="78"/>
        <v>318.42395909422936</v>
      </c>
      <c r="M146" s="63">
        <f t="shared" si="78"/>
        <v>227.23886048210375</v>
      </c>
      <c r="N146" s="9" t="s">
        <v>37</v>
      </c>
      <c r="O146" s="10"/>
      <c r="P146" s="10"/>
      <c r="Q146" s="10"/>
      <c r="R146" s="10"/>
      <c r="S146" s="10"/>
      <c r="T146" s="10"/>
      <c r="U146" s="10"/>
      <c r="AA146">
        <v>790</v>
      </c>
    </row>
    <row r="147" spans="5:27" ht="15.75" hidden="1" thickBot="1" x14ac:dyDescent="0.3">
      <c r="E147" s="35" t="s">
        <v>38</v>
      </c>
      <c r="F147" s="60"/>
      <c r="G147" s="38">
        <f t="shared" ref="G147" si="79">SUM((G150*1)/0.1)+20</f>
        <v>7480.5989773557349</v>
      </c>
      <c r="H147" s="38">
        <f t="shared" ref="H147:M147" si="80">SUM((H150*1)/0.1)+20</f>
        <v>3335.8217677136599</v>
      </c>
      <c r="I147" s="38">
        <f t="shared" si="80"/>
        <v>1885.1497443389337</v>
      </c>
      <c r="J147" s="38">
        <f t="shared" si="80"/>
        <v>848.95544192841498</v>
      </c>
      <c r="K147" s="38">
        <f t="shared" si="80"/>
        <v>486.28743608473343</v>
      </c>
      <c r="L147" s="38">
        <f t="shared" si="80"/>
        <v>318.42395909422936</v>
      </c>
      <c r="M147" s="60">
        <f t="shared" si="80"/>
        <v>227.23886048210375</v>
      </c>
      <c r="N147" s="9"/>
      <c r="O147" s="10"/>
      <c r="P147" s="10"/>
      <c r="Q147" s="10"/>
      <c r="R147" s="10"/>
      <c r="S147" s="10"/>
      <c r="T147" s="10"/>
      <c r="U147" s="10"/>
      <c r="AA147">
        <v>795</v>
      </c>
    </row>
    <row r="148" spans="5:27" ht="15.75" hidden="1" thickBot="1" x14ac:dyDescent="0.3">
      <c r="E148" s="35" t="s">
        <v>39</v>
      </c>
      <c r="F148" s="60"/>
      <c r="G148" s="38">
        <v>2.0529999999999999</v>
      </c>
      <c r="H148" s="38">
        <v>2.0529999999999999</v>
      </c>
      <c r="I148" s="38">
        <v>2.0529999999999999</v>
      </c>
      <c r="J148" s="38">
        <v>2.0529999999999999</v>
      </c>
      <c r="K148" s="38">
        <v>2.0529999999999999</v>
      </c>
      <c r="L148" s="38">
        <v>2.0529999999999999</v>
      </c>
      <c r="M148" s="38">
        <v>2.0529999999999999</v>
      </c>
      <c r="N148" s="9"/>
      <c r="O148" s="10"/>
      <c r="P148" s="10"/>
      <c r="Q148" s="10"/>
      <c r="R148" s="10"/>
      <c r="S148" s="10"/>
      <c r="T148" s="10"/>
      <c r="U148" s="10"/>
      <c r="AA148">
        <v>800</v>
      </c>
    </row>
    <row r="149" spans="5:27" ht="15.75" hidden="1" thickBot="1" x14ac:dyDescent="0.3">
      <c r="E149" s="35" t="s">
        <v>40</v>
      </c>
      <c r="F149" s="60"/>
      <c r="G149" s="38">
        <v>5.2110000000000004E-3</v>
      </c>
      <c r="H149" s="38">
        <v>5.2110000000000004E-3</v>
      </c>
      <c r="I149" s="38">
        <v>5.2110000000000004E-3</v>
      </c>
      <c r="J149" s="38">
        <v>5.2110000000000004E-3</v>
      </c>
      <c r="K149" s="38">
        <v>5.2110000000000004E-3</v>
      </c>
      <c r="L149" s="38">
        <v>5.2110000000000004E-3</v>
      </c>
      <c r="M149" s="38">
        <v>5.2110000000000004E-3</v>
      </c>
      <c r="N149" s="9"/>
      <c r="O149" s="10"/>
      <c r="P149" s="10"/>
      <c r="Q149" s="10"/>
      <c r="R149" s="10"/>
      <c r="S149" s="10"/>
      <c r="T149" s="10"/>
      <c r="U149" s="10"/>
      <c r="AA149">
        <v>805</v>
      </c>
    </row>
    <row r="150" spans="5:27" ht="15.75" hidden="1" thickBot="1" x14ac:dyDescent="0.3">
      <c r="E150" s="35" t="s">
        <v>41</v>
      </c>
      <c r="F150" s="60"/>
      <c r="G150" s="60">
        <f>SUM(G5^2*G149)*1</f>
        <v>746.05989773557349</v>
      </c>
      <c r="H150" s="60">
        <f t="shared" ref="H150:M150" si="81">SUM(H5^2*H149)*1</f>
        <v>331.58217677136599</v>
      </c>
      <c r="I150" s="60">
        <f t="shared" si="81"/>
        <v>186.51497443389337</v>
      </c>
      <c r="J150" s="60">
        <f t="shared" si="81"/>
        <v>82.895544192841498</v>
      </c>
      <c r="K150" s="60">
        <f t="shared" si="81"/>
        <v>46.628743608473343</v>
      </c>
      <c r="L150" s="60">
        <f t="shared" si="81"/>
        <v>29.842395909422937</v>
      </c>
      <c r="M150" s="60">
        <f t="shared" si="81"/>
        <v>20.723886048210375</v>
      </c>
      <c r="N150" s="9"/>
      <c r="O150" s="10"/>
      <c r="P150" s="10"/>
      <c r="Q150" s="10"/>
      <c r="R150" s="10"/>
      <c r="S150" s="10"/>
      <c r="T150" s="10"/>
      <c r="U150" s="10"/>
      <c r="AA150">
        <v>810</v>
      </c>
    </row>
    <row r="151" spans="5:27" ht="15.75" thickBot="1" x14ac:dyDescent="0.3">
      <c r="E151" s="64" t="s">
        <v>45</v>
      </c>
      <c r="F151" s="65" t="s">
        <v>27</v>
      </c>
      <c r="G151" s="66">
        <f t="shared" ref="G151:M151" si="82">G152</f>
        <v>11881.650840029219</v>
      </c>
      <c r="H151" s="66">
        <f t="shared" si="82"/>
        <v>5291.844817790764</v>
      </c>
      <c r="I151" s="66">
        <f t="shared" si="82"/>
        <v>2985.4127100073047</v>
      </c>
      <c r="J151" s="66">
        <f t="shared" si="82"/>
        <v>1337.961204447691</v>
      </c>
      <c r="K151" s="66">
        <f t="shared" si="82"/>
        <v>761.35317750182617</v>
      </c>
      <c r="L151" s="66">
        <f t="shared" si="82"/>
        <v>494.4660336011687</v>
      </c>
      <c r="M151" s="66">
        <f t="shared" si="82"/>
        <v>349.49030111192275</v>
      </c>
      <c r="N151" s="67" t="s">
        <v>37</v>
      </c>
      <c r="O151" s="10"/>
      <c r="P151" s="10"/>
      <c r="Q151" s="10"/>
      <c r="R151" s="10"/>
      <c r="S151" s="10"/>
      <c r="T151" s="10"/>
      <c r="U151" s="10"/>
      <c r="AA151">
        <v>815</v>
      </c>
    </row>
    <row r="152" spans="5:27" hidden="1" x14ac:dyDescent="0.25">
      <c r="E152" t="s">
        <v>38</v>
      </c>
      <c r="G152" s="38">
        <f t="shared" ref="G152:M152" si="83">SUM((G155*1)/0.1)+20</f>
        <v>11881.650840029219</v>
      </c>
      <c r="H152" s="38">
        <f t="shared" si="83"/>
        <v>5291.844817790764</v>
      </c>
      <c r="I152" s="38">
        <f t="shared" si="83"/>
        <v>2985.4127100073047</v>
      </c>
      <c r="J152" s="38">
        <f t="shared" si="83"/>
        <v>1337.961204447691</v>
      </c>
      <c r="K152" s="38">
        <f t="shared" si="83"/>
        <v>761.35317750182617</v>
      </c>
      <c r="L152" s="38">
        <f t="shared" si="83"/>
        <v>494.4660336011687</v>
      </c>
      <c r="M152" s="38">
        <f t="shared" si="83"/>
        <v>349.49030111192275</v>
      </c>
      <c r="AA152">
        <v>820</v>
      </c>
    </row>
    <row r="153" spans="5:27" hidden="1" x14ac:dyDescent="0.25">
      <c r="E153" t="s">
        <v>39</v>
      </c>
      <c r="G153" s="68">
        <v>1.6279999999999999</v>
      </c>
      <c r="H153" s="68">
        <v>1.6279999999999999</v>
      </c>
      <c r="I153" s="68">
        <v>1.6279999999999999</v>
      </c>
      <c r="J153" s="68">
        <v>1.6279999999999999</v>
      </c>
      <c r="K153" s="68">
        <v>1.6279999999999999</v>
      </c>
      <c r="L153" s="68">
        <v>1.6279999999999999</v>
      </c>
      <c r="M153" s="68">
        <v>1.6279999999999999</v>
      </c>
      <c r="AA153">
        <v>825</v>
      </c>
    </row>
    <row r="154" spans="5:27" hidden="1" x14ac:dyDescent="0.25">
      <c r="E154" t="s">
        <v>40</v>
      </c>
      <c r="G154" s="68">
        <v>8.2850000000000007E-3</v>
      </c>
      <c r="H154" s="68">
        <v>8.2850000000000007E-3</v>
      </c>
      <c r="I154" s="68">
        <v>8.2850000000000007E-3</v>
      </c>
      <c r="J154" s="68">
        <v>8.2850000000000007E-3</v>
      </c>
      <c r="K154" s="68">
        <v>8.2850000000000007E-3</v>
      </c>
      <c r="L154" s="68">
        <v>8.2850000000000007E-3</v>
      </c>
      <c r="M154" s="68">
        <v>8.2850000000000007E-3</v>
      </c>
      <c r="AA154">
        <v>830</v>
      </c>
    </row>
    <row r="155" spans="5:27" hidden="1" x14ac:dyDescent="0.25">
      <c r="E155" t="s">
        <v>41</v>
      </c>
      <c r="G155" s="60">
        <f>SUM(G5^2*G154)*1</f>
        <v>1186.165084002922</v>
      </c>
      <c r="H155" s="60">
        <f t="shared" ref="H155:M155" si="84">SUM(H5^2*H154)*1</f>
        <v>527.18448177907646</v>
      </c>
      <c r="I155" s="60">
        <f t="shared" si="84"/>
        <v>296.54127100073049</v>
      </c>
      <c r="J155" s="60">
        <f t="shared" si="84"/>
        <v>131.79612044476912</v>
      </c>
      <c r="K155" s="60">
        <f t="shared" si="84"/>
        <v>74.135317750182622</v>
      </c>
      <c r="L155" s="60">
        <f t="shared" si="84"/>
        <v>47.446603360116875</v>
      </c>
      <c r="M155" s="60">
        <f t="shared" si="84"/>
        <v>32.949030111192279</v>
      </c>
      <c r="AA155">
        <v>835</v>
      </c>
    </row>
    <row r="156" spans="5:27" x14ac:dyDescent="0.25">
      <c r="AA156">
        <v>840</v>
      </c>
    </row>
    <row r="157" spans="5:27" x14ac:dyDescent="0.25">
      <c r="F157" s="13" t="s">
        <v>10</v>
      </c>
      <c r="G157" t="s">
        <v>11</v>
      </c>
      <c r="AA157">
        <v>845</v>
      </c>
    </row>
    <row r="158" spans="5:27" x14ac:dyDescent="0.25">
      <c r="F158" s="20" t="s">
        <v>15</v>
      </c>
      <c r="G158" t="s">
        <v>16</v>
      </c>
      <c r="AA158">
        <v>850</v>
      </c>
    </row>
    <row r="159" spans="5:27" x14ac:dyDescent="0.25">
      <c r="F159" s="24" t="s">
        <v>20</v>
      </c>
      <c r="G159" t="s">
        <v>21</v>
      </c>
      <c r="AA159">
        <v>855</v>
      </c>
    </row>
    <row r="160" spans="5:27" x14ac:dyDescent="0.25">
      <c r="AA160">
        <v>860</v>
      </c>
    </row>
    <row r="161" spans="27:27" x14ac:dyDescent="0.25">
      <c r="AA161">
        <v>865</v>
      </c>
    </row>
    <row r="162" spans="27:27" x14ac:dyDescent="0.25">
      <c r="AA162">
        <v>870</v>
      </c>
    </row>
    <row r="163" spans="27:27" x14ac:dyDescent="0.25">
      <c r="AA163">
        <v>875</v>
      </c>
    </row>
    <row r="164" spans="27:27" x14ac:dyDescent="0.25">
      <c r="AA164">
        <v>880</v>
      </c>
    </row>
    <row r="165" spans="27:27" x14ac:dyDescent="0.25">
      <c r="AA165">
        <v>885</v>
      </c>
    </row>
    <row r="166" spans="27:27" x14ac:dyDescent="0.25">
      <c r="AA166">
        <v>890</v>
      </c>
    </row>
    <row r="167" spans="27:27" x14ac:dyDescent="0.25">
      <c r="AA167">
        <v>895</v>
      </c>
    </row>
    <row r="168" spans="27:27" x14ac:dyDescent="0.25">
      <c r="AA168">
        <v>900</v>
      </c>
    </row>
    <row r="169" spans="27:27" x14ac:dyDescent="0.25">
      <c r="AA169">
        <v>905</v>
      </c>
    </row>
    <row r="170" spans="27:27" x14ac:dyDescent="0.25">
      <c r="AA170">
        <v>910</v>
      </c>
    </row>
    <row r="171" spans="27:27" x14ac:dyDescent="0.25">
      <c r="AA171">
        <v>915</v>
      </c>
    </row>
    <row r="172" spans="27:27" x14ac:dyDescent="0.25">
      <c r="AA172">
        <v>920</v>
      </c>
    </row>
    <row r="173" spans="27:27" x14ac:dyDescent="0.25">
      <c r="AA173">
        <v>925</v>
      </c>
    </row>
    <row r="174" spans="27:27" x14ac:dyDescent="0.25">
      <c r="AA174">
        <v>930</v>
      </c>
    </row>
    <row r="175" spans="27:27" x14ac:dyDescent="0.25">
      <c r="AA175">
        <v>935</v>
      </c>
    </row>
    <row r="176" spans="27:27" x14ac:dyDescent="0.25">
      <c r="AA176">
        <v>940</v>
      </c>
    </row>
    <row r="177" spans="27:27" x14ac:dyDescent="0.25">
      <c r="AA177">
        <v>945</v>
      </c>
    </row>
    <row r="178" spans="27:27" x14ac:dyDescent="0.25">
      <c r="AA178">
        <v>950</v>
      </c>
    </row>
    <row r="179" spans="27:27" x14ac:dyDescent="0.25">
      <c r="AA179">
        <v>955</v>
      </c>
    </row>
    <row r="180" spans="27:27" x14ac:dyDescent="0.25">
      <c r="AA180">
        <v>960</v>
      </c>
    </row>
    <row r="181" spans="27:27" x14ac:dyDescent="0.25">
      <c r="AA181">
        <v>965</v>
      </c>
    </row>
    <row r="182" spans="27:27" x14ac:dyDescent="0.25">
      <c r="AA182">
        <v>970</v>
      </c>
    </row>
    <row r="183" spans="27:27" x14ac:dyDescent="0.25">
      <c r="AA183">
        <v>975</v>
      </c>
    </row>
    <row r="184" spans="27:27" x14ac:dyDescent="0.25">
      <c r="AA184">
        <v>980</v>
      </c>
    </row>
    <row r="185" spans="27:27" x14ac:dyDescent="0.25">
      <c r="AA185">
        <v>985</v>
      </c>
    </row>
    <row r="186" spans="27:27" x14ac:dyDescent="0.25">
      <c r="AA186">
        <v>990</v>
      </c>
    </row>
    <row r="187" spans="27:27" x14ac:dyDescent="0.25">
      <c r="AA187">
        <v>995</v>
      </c>
    </row>
    <row r="188" spans="27:27" x14ac:dyDescent="0.25">
      <c r="AA188">
        <v>1000</v>
      </c>
    </row>
  </sheetData>
  <sheetProtection algorithmName="SHA-512" hashValue="c1VC/gv4gP1bO7jOnwuTGMcydfSN9wzN0g7gkVYmlxmrSe8jhUPOOUXTg2mq0sqqZVSaIDmv3cNKNExoTGJ3OA==" saltValue="GXLZpQ9pybKtM9+bfYgYWA==" spinCount="100000" sheet="1" objects="1" scenarios="1"/>
  <mergeCells count="8">
    <mergeCell ref="G21:N21"/>
    <mergeCell ref="G2:N2"/>
    <mergeCell ref="X3:Z3"/>
    <mergeCell ref="E6:F6"/>
    <mergeCell ref="X7:Y7"/>
    <mergeCell ref="I18:I19"/>
    <mergeCell ref="J18:K19"/>
    <mergeCell ref="F19:H19"/>
  </mergeCells>
  <conditionalFormatting sqref="F19">
    <cfRule type="cellIs" dxfId="98" priority="1" operator="between">
      <formula>100</formula>
      <formula>80</formula>
    </cfRule>
    <cfRule type="cellIs" dxfId="97" priority="2" operator="equal">
      <formula>100</formula>
    </cfRule>
    <cfRule type="cellIs" dxfId="96" priority="3" operator="equal">
      <formula>80</formula>
    </cfRule>
    <cfRule type="cellIs" dxfId="95" priority="4" operator="greaterThan">
      <formula>100</formula>
    </cfRule>
    <cfRule type="cellIs" dxfId="94" priority="5" operator="between">
      <formula>81</formula>
      <formula>99</formula>
    </cfRule>
    <cfRule type="cellIs" dxfId="93" priority="6" operator="lessThan">
      <formula>80</formula>
    </cfRule>
  </conditionalFormatting>
  <conditionalFormatting sqref="G5:M5">
    <cfRule type="cellIs" dxfId="90" priority="94" operator="greaterThan">
      <formula>150</formula>
    </cfRule>
    <cfRule type="cellIs" dxfId="91" priority="95" operator="between">
      <formula>101</formula>
      <formula>150</formula>
    </cfRule>
    <cfRule type="cellIs" dxfId="92" priority="96" operator="lessThan">
      <formula>100</formula>
    </cfRule>
  </conditionalFormatting>
  <conditionalFormatting sqref="G6:M12">
    <cfRule type="cellIs" dxfId="88" priority="97" operator="lessThan">
      <formula>29999</formula>
    </cfRule>
    <cfRule type="cellIs" dxfId="89" priority="98" operator="greaterThan">
      <formula>40001</formula>
    </cfRule>
    <cfRule type="cellIs" dxfId="87" priority="99" operator="between">
      <formula>30000</formula>
      <formula>40000</formula>
    </cfRule>
  </conditionalFormatting>
  <conditionalFormatting sqref="G22:M22">
    <cfRule type="cellIs" dxfId="84" priority="31" operator="greaterThan">
      <formula>100</formula>
    </cfRule>
    <cfRule type="cellIs" dxfId="85" priority="32" operator="between">
      <formula>81</formula>
      <formula>99</formula>
    </cfRule>
    <cfRule type="cellIs" dxfId="86" priority="33" operator="lessThan">
      <formula>80</formula>
    </cfRule>
  </conditionalFormatting>
  <conditionalFormatting sqref="G22:M46">
    <cfRule type="cellIs" dxfId="82" priority="28" operator="between">
      <formula>100</formula>
      <formula>80</formula>
    </cfRule>
    <cfRule type="cellIs" dxfId="83" priority="29" operator="equal">
      <formula>100</formula>
    </cfRule>
    <cfRule type="cellIs" dxfId="81" priority="30" operator="equal">
      <formula>80</formula>
    </cfRule>
  </conditionalFormatting>
  <conditionalFormatting sqref="G31:M31">
    <cfRule type="cellIs" dxfId="78" priority="34" operator="greaterThan">
      <formula>100</formula>
    </cfRule>
    <cfRule type="cellIs" dxfId="79" priority="35" operator="between">
      <formula>81</formula>
      <formula>99</formula>
    </cfRule>
    <cfRule type="cellIs" dxfId="80" priority="36" operator="lessThan">
      <formula>80</formula>
    </cfRule>
  </conditionalFormatting>
  <conditionalFormatting sqref="G36:M36 G46:M46">
    <cfRule type="cellIs" dxfId="76" priority="40" operator="greaterThan">
      <formula>100</formula>
    </cfRule>
    <cfRule type="cellIs" dxfId="75" priority="41" operator="between">
      <formula>81</formula>
      <formula>99</formula>
    </cfRule>
    <cfRule type="cellIs" dxfId="77" priority="42" operator="lessThan">
      <formula>80</formula>
    </cfRule>
  </conditionalFormatting>
  <conditionalFormatting sqref="G41:M41">
    <cfRule type="cellIs" dxfId="74" priority="37" operator="greaterThan">
      <formula>100</formula>
    </cfRule>
    <cfRule type="cellIs" dxfId="73" priority="38" operator="between">
      <formula>81</formula>
      <formula>99</formula>
    </cfRule>
    <cfRule type="cellIs" dxfId="72" priority="39" operator="lessThan">
      <formula>80</formula>
    </cfRule>
  </conditionalFormatting>
  <conditionalFormatting sqref="G52:M52">
    <cfRule type="cellIs" dxfId="71" priority="46" operator="greaterThan">
      <formula>100</formula>
    </cfRule>
    <cfRule type="cellIs" dxfId="69" priority="47" operator="between">
      <formula>81</formula>
      <formula>99</formula>
    </cfRule>
    <cfRule type="cellIs" dxfId="70" priority="48" operator="lessThan">
      <formula>80</formula>
    </cfRule>
  </conditionalFormatting>
  <conditionalFormatting sqref="G52:M73">
    <cfRule type="cellIs" dxfId="68" priority="43" operator="between">
      <formula>100</formula>
      <formula>80</formula>
    </cfRule>
    <cfRule type="cellIs" dxfId="67" priority="44" operator="equal">
      <formula>100</formula>
    </cfRule>
    <cfRule type="cellIs" dxfId="66" priority="45" operator="equal">
      <formula>80</formula>
    </cfRule>
  </conditionalFormatting>
  <conditionalFormatting sqref="G58:M58">
    <cfRule type="cellIs" dxfId="65" priority="49" operator="greaterThan">
      <formula>100</formula>
    </cfRule>
    <cfRule type="cellIs" dxfId="64" priority="50" operator="between">
      <formula>81</formula>
      <formula>99</formula>
    </cfRule>
    <cfRule type="cellIs" dxfId="63" priority="51" operator="lessThan">
      <formula>80</formula>
    </cfRule>
  </conditionalFormatting>
  <conditionalFormatting sqref="G63:M63 G73:M73">
    <cfRule type="cellIs" dxfId="62" priority="55" operator="greaterThan">
      <formula>100</formula>
    </cfRule>
    <cfRule type="cellIs" dxfId="61" priority="56" operator="between">
      <formula>81</formula>
      <formula>99</formula>
    </cfRule>
    <cfRule type="cellIs" dxfId="60" priority="57" operator="lessThan">
      <formula>80</formula>
    </cfRule>
  </conditionalFormatting>
  <conditionalFormatting sqref="G68:M68">
    <cfRule type="cellIs" dxfId="57" priority="52" operator="greaterThan">
      <formula>100</formula>
    </cfRule>
    <cfRule type="cellIs" dxfId="58" priority="53" operator="between">
      <formula>81</formula>
      <formula>99</formula>
    </cfRule>
    <cfRule type="cellIs" dxfId="59" priority="54" operator="lessThan">
      <formula>80</formula>
    </cfRule>
  </conditionalFormatting>
  <conditionalFormatting sqref="G79:M79">
    <cfRule type="cellIs" dxfId="56" priority="70" operator="greaterThan">
      <formula>100</formula>
    </cfRule>
    <cfRule type="cellIs" dxfId="55" priority="71" operator="between">
      <formula>81</formula>
      <formula>99</formula>
    </cfRule>
    <cfRule type="cellIs" dxfId="54" priority="72" operator="lessThan">
      <formula>80</formula>
    </cfRule>
  </conditionalFormatting>
  <conditionalFormatting sqref="G79:M100">
    <cfRule type="cellIs" dxfId="52" priority="25" operator="between">
      <formula>100</formula>
      <formula>80</formula>
    </cfRule>
    <cfRule type="cellIs" dxfId="51" priority="26" operator="equal">
      <formula>100</formula>
    </cfRule>
    <cfRule type="cellIs" dxfId="53" priority="27" operator="equal">
      <formula>80</formula>
    </cfRule>
  </conditionalFormatting>
  <conditionalFormatting sqref="G84:M84">
    <cfRule type="cellIs" dxfId="49" priority="73" operator="greaterThan">
      <formula>100</formula>
    </cfRule>
    <cfRule type="cellIs" dxfId="50" priority="74" operator="between">
      <formula>81</formula>
      <formula>99</formula>
    </cfRule>
    <cfRule type="cellIs" dxfId="48" priority="75" operator="lessThan">
      <formula>80</formula>
    </cfRule>
  </conditionalFormatting>
  <conditionalFormatting sqref="G89:M89 G99:M99">
    <cfRule type="cellIs" dxfId="45" priority="91" operator="greaterThan">
      <formula>100</formula>
    </cfRule>
    <cfRule type="cellIs" dxfId="46" priority="92" operator="between">
      <formula>81</formula>
      <formula>99</formula>
    </cfRule>
    <cfRule type="cellIs" dxfId="47" priority="93" operator="lessThan">
      <formula>80</formula>
    </cfRule>
  </conditionalFormatting>
  <conditionalFormatting sqref="G94:M94">
    <cfRule type="cellIs" dxfId="42" priority="88" operator="greaterThan">
      <formula>100</formula>
    </cfRule>
    <cfRule type="cellIs" dxfId="43" priority="89" operator="between">
      <formula>81</formula>
      <formula>99</formula>
    </cfRule>
    <cfRule type="cellIs" dxfId="44" priority="90" operator="lessThan">
      <formula>80</formula>
    </cfRule>
  </conditionalFormatting>
  <conditionalFormatting sqref="G103:M103">
    <cfRule type="cellIs" dxfId="39" priority="22" operator="between">
      <formula>100</formula>
      <formula>80</formula>
    </cfRule>
    <cfRule type="cellIs" dxfId="40" priority="23" operator="equal">
      <formula>100</formula>
    </cfRule>
    <cfRule type="cellIs" dxfId="41" priority="24" operator="equal">
      <formula>80</formula>
    </cfRule>
  </conditionalFormatting>
  <conditionalFormatting sqref="G105:M105">
    <cfRule type="cellIs" dxfId="38" priority="64" operator="greaterThan">
      <formula>100</formula>
    </cfRule>
    <cfRule type="cellIs" dxfId="37" priority="65" operator="between">
      <formula>81</formula>
      <formula>99</formula>
    </cfRule>
    <cfRule type="cellIs" dxfId="36" priority="66" operator="lessThan">
      <formula>80</formula>
    </cfRule>
  </conditionalFormatting>
  <conditionalFormatting sqref="G105:M126">
    <cfRule type="cellIs" dxfId="35" priority="16" operator="between">
      <formula>100</formula>
      <formula>80</formula>
    </cfRule>
    <cfRule type="cellIs" dxfId="33" priority="17" operator="equal">
      <formula>100</formula>
    </cfRule>
    <cfRule type="cellIs" dxfId="34" priority="18" operator="equal">
      <formula>80</formula>
    </cfRule>
  </conditionalFormatting>
  <conditionalFormatting sqref="G110:M110">
    <cfRule type="cellIs" dxfId="30" priority="67" operator="greaterThan">
      <formula>100</formula>
    </cfRule>
    <cfRule type="cellIs" dxfId="31" priority="68" operator="between">
      <formula>81</formula>
      <formula>99</formula>
    </cfRule>
    <cfRule type="cellIs" dxfId="32" priority="69" operator="lessThan">
      <formula>80</formula>
    </cfRule>
  </conditionalFormatting>
  <conditionalFormatting sqref="G115:M115 G125:M125">
    <cfRule type="cellIs" dxfId="29" priority="85" operator="greaterThan">
      <formula>100</formula>
    </cfRule>
    <cfRule type="cellIs" dxfId="28" priority="86" operator="between">
      <formula>81</formula>
      <formula>99</formula>
    </cfRule>
    <cfRule type="cellIs" dxfId="27" priority="87" operator="lessThan">
      <formula>80</formula>
    </cfRule>
  </conditionalFormatting>
  <conditionalFormatting sqref="G120:M120">
    <cfRule type="cellIs" dxfId="26" priority="82" operator="greaterThan">
      <formula>100</formula>
    </cfRule>
    <cfRule type="cellIs" dxfId="25" priority="83" operator="between">
      <formula>81</formula>
      <formula>99</formula>
    </cfRule>
    <cfRule type="cellIs" dxfId="24" priority="84" operator="lessThan">
      <formula>80</formula>
    </cfRule>
  </conditionalFormatting>
  <conditionalFormatting sqref="G129:M129">
    <cfRule type="cellIs" dxfId="21" priority="19" operator="between">
      <formula>100</formula>
      <formula>80</formula>
    </cfRule>
    <cfRule type="cellIs" dxfId="22" priority="20" operator="equal">
      <formula>100</formula>
    </cfRule>
    <cfRule type="cellIs" dxfId="23" priority="21" operator="equal">
      <formula>80</formula>
    </cfRule>
  </conditionalFormatting>
  <conditionalFormatting sqref="G131:M131">
    <cfRule type="cellIs" dxfId="18" priority="58" operator="greaterThan">
      <formula>100</formula>
    </cfRule>
    <cfRule type="cellIs" dxfId="19" priority="59" operator="between">
      <formula>81</formula>
      <formula>99</formula>
    </cfRule>
    <cfRule type="cellIs" dxfId="20" priority="60" operator="lessThan">
      <formula>80</formula>
    </cfRule>
  </conditionalFormatting>
  <conditionalFormatting sqref="G131:M152">
    <cfRule type="cellIs" dxfId="17" priority="13" operator="between">
      <formula>100</formula>
      <formula>80</formula>
    </cfRule>
    <cfRule type="cellIs" dxfId="15" priority="14" operator="equal">
      <formula>100</formula>
    </cfRule>
    <cfRule type="cellIs" dxfId="16" priority="15" operator="equal">
      <formula>80</formula>
    </cfRule>
  </conditionalFormatting>
  <conditionalFormatting sqref="G136:M136">
    <cfRule type="cellIs" dxfId="12" priority="61" operator="greaterThan">
      <formula>100</formula>
    </cfRule>
    <cfRule type="cellIs" dxfId="13" priority="62" operator="between">
      <formula>81</formula>
      <formula>99</formula>
    </cfRule>
    <cfRule type="cellIs" dxfId="14" priority="63" operator="lessThan">
      <formula>80</formula>
    </cfRule>
  </conditionalFormatting>
  <conditionalFormatting sqref="G141:M141 G151:M151">
    <cfRule type="cellIs" dxfId="11" priority="79" operator="greaterThan">
      <formula>100</formula>
    </cfRule>
    <cfRule type="cellIs" dxfId="10" priority="80" operator="between">
      <formula>81</formula>
      <formula>99</formula>
    </cfRule>
    <cfRule type="cellIs" dxfId="9" priority="81" operator="lessThan">
      <formula>80</formula>
    </cfRule>
  </conditionalFormatting>
  <conditionalFormatting sqref="G146:M146">
    <cfRule type="cellIs" dxfId="8" priority="76" operator="greaterThan">
      <formula>100</formula>
    </cfRule>
    <cfRule type="cellIs" dxfId="7" priority="77" operator="between">
      <formula>81</formula>
      <formula>99</formula>
    </cfRule>
    <cfRule type="cellIs" dxfId="6" priority="78" operator="lessThan">
      <formula>80</formula>
    </cfRule>
  </conditionalFormatting>
  <conditionalFormatting sqref="G155:M155">
    <cfRule type="cellIs" dxfId="3" priority="10" operator="between">
      <formula>100</formula>
      <formula>80</formula>
    </cfRule>
    <cfRule type="cellIs" dxfId="4" priority="11" operator="equal">
      <formula>100</formula>
    </cfRule>
    <cfRule type="cellIs" dxfId="5" priority="12" operator="equal">
      <formula>80</formula>
    </cfRule>
  </conditionalFormatting>
  <conditionalFormatting sqref="X8">
    <cfRule type="cellIs" dxfId="1" priority="7" operator="between">
      <formula>100</formula>
      <formula>80</formula>
    </cfRule>
    <cfRule type="cellIs" dxfId="2" priority="8" operator="equal">
      <formula>100</formula>
    </cfRule>
    <cfRule type="cellIs" dxfId="0" priority="9" operator="equal">
      <formula>80</formula>
    </cfRule>
  </conditionalFormatting>
  <dataValidations count="3">
    <dataValidation type="list" allowBlank="1" showInputMessage="1" showErrorMessage="1" sqref="X4 F18" xr:uid="{7280EBC5-BA1A-4DFC-BFEC-1C42F9B3BBC9}">
      <formula1>$G$3:$M$3</formula1>
    </dataValidation>
    <dataValidation type="list" allowBlank="1" showInputMessage="1" showErrorMessage="1" sqref="Z4 H18" xr:uid="{9B990D53-EFBD-402E-931B-2F5FD03B1AE9}">
      <formula1>$AC$4:$AC$8</formula1>
    </dataValidation>
    <dataValidation type="list" allowBlank="1" showInputMessage="1" showErrorMessage="1" sqref="Y4 G18" xr:uid="{8099B198-9A24-4C55-AF9A-857FFA5BA608}">
      <formula1>$AA$4:$AA$188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Motor Toerental en Temperatuur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 van Maaren</dc:creator>
  <cp:lastModifiedBy>Pieter van Maaren</cp:lastModifiedBy>
  <dcterms:created xsi:type="dcterms:W3CDTF">2025-11-16T11:23:24Z</dcterms:created>
  <dcterms:modified xsi:type="dcterms:W3CDTF">2025-11-16T11:33:16Z</dcterms:modified>
</cp:coreProperties>
</file>